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e PC\Desktop\"/>
    </mc:Choice>
  </mc:AlternateContent>
  <xr:revisionPtr revIDLastSave="0" documentId="13_ncr:1_{D1820526-09F5-45DE-AE57-0A27AC81C6AB}" xr6:coauthVersionLast="47" xr6:coauthVersionMax="47" xr10:uidLastSave="{00000000-0000-0000-0000-000000000000}"/>
  <bookViews>
    <workbookView xWindow="-120" yWindow="-120" windowWidth="21840" windowHeight="13140" xr2:uid="{CF2ED638-DEB4-4967-8384-A183FA5269CC}"/>
  </bookViews>
  <sheets>
    <sheet name="แบบสรุปราคา " sheetId="47" r:id="rId1"/>
  </sheets>
  <definedNames>
    <definedName name="_xlnm.Print_Area" localSheetId="0">'แบบสรุปราคา '!$A$1:$I$98</definedName>
    <definedName name="_xlnm.Print_Titles" localSheetId="0">'แบบสรุปราคา '!$1:$6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7" i="47" l="1"/>
  <c r="H78" i="47" l="1"/>
  <c r="F78" i="47"/>
  <c r="I78" i="47" s="1"/>
  <c r="H77" i="47"/>
  <c r="F77" i="47"/>
  <c r="I77" i="47" s="1"/>
  <c r="H75" i="47"/>
  <c r="F75" i="47"/>
  <c r="I75" i="47" s="1"/>
  <c r="H76" i="47"/>
  <c r="F76" i="47"/>
  <c r="I76" i="47" s="1"/>
  <c r="G71" i="47"/>
  <c r="G69" i="47"/>
  <c r="G70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I79" i="47" l="1"/>
  <c r="F79" i="47"/>
  <c r="I84" i="47" s="1"/>
  <c r="H71" i="47"/>
  <c r="F71" i="47"/>
  <c r="I71" i="47" s="1"/>
  <c r="H61" i="47"/>
  <c r="F61" i="47"/>
  <c r="I61" i="47" s="1"/>
  <c r="D60" i="47"/>
  <c r="F60" i="47" s="1"/>
  <c r="I60" i="47" s="1"/>
  <c r="D59" i="47"/>
  <c r="F59" i="47" s="1"/>
  <c r="I59" i="47" s="1"/>
  <c r="H60" i="47"/>
  <c r="E50" i="47"/>
  <c r="H50" i="47" s="1"/>
  <c r="E49" i="47"/>
  <c r="H49" i="47" s="1"/>
  <c r="F57" i="47"/>
  <c r="I57" i="47" s="1"/>
  <c r="F56" i="47"/>
  <c r="I56" i="47" s="1"/>
  <c r="H70" i="47"/>
  <c r="H69" i="47"/>
  <c r="H67" i="47"/>
  <c r="H62" i="47"/>
  <c r="H11" i="47"/>
  <c r="H12" i="47"/>
  <c r="H13" i="47"/>
  <c r="H14" i="47"/>
  <c r="H15" i="47"/>
  <c r="H16" i="47"/>
  <c r="H17" i="47"/>
  <c r="H18" i="47"/>
  <c r="H19" i="47"/>
  <c r="H20" i="47"/>
  <c r="H21" i="47"/>
  <c r="H22" i="47"/>
  <c r="H23" i="47"/>
  <c r="H24" i="47"/>
  <c r="H25" i="47"/>
  <c r="H26" i="47"/>
  <c r="H27" i="47"/>
  <c r="H28" i="47"/>
  <c r="H29" i="47"/>
  <c r="H30" i="47"/>
  <c r="H31" i="47"/>
  <c r="H32" i="47"/>
  <c r="H33" i="47"/>
  <c r="H34" i="47"/>
  <c r="H35" i="47"/>
  <c r="H36" i="47"/>
  <c r="H37" i="47"/>
  <c r="H38" i="47"/>
  <c r="H39" i="47"/>
  <c r="H40" i="47"/>
  <c r="H41" i="47"/>
  <c r="H42" i="47"/>
  <c r="H43" i="47"/>
  <c r="H44" i="47"/>
  <c r="H45" i="47"/>
  <c r="H46" i="47"/>
  <c r="H47" i="47"/>
  <c r="H48" i="47"/>
  <c r="H51" i="47"/>
  <c r="H52" i="47"/>
  <c r="H53" i="47"/>
  <c r="H54" i="47"/>
  <c r="H55" i="47"/>
  <c r="H56" i="47"/>
  <c r="H57" i="47"/>
  <c r="H58" i="47"/>
  <c r="H59" i="47"/>
  <c r="H10" i="47"/>
  <c r="F70" i="47"/>
  <c r="F69" i="47"/>
  <c r="I69" i="47" s="1"/>
  <c r="F67" i="47"/>
  <c r="F62" i="47"/>
  <c r="I62" i="47" s="1"/>
  <c r="F11" i="47"/>
  <c r="I11" i="47" s="1"/>
  <c r="F12" i="47"/>
  <c r="I12" i="47" s="1"/>
  <c r="F13" i="47"/>
  <c r="I13" i="47" s="1"/>
  <c r="F14" i="47"/>
  <c r="I14" i="47" s="1"/>
  <c r="F15" i="47"/>
  <c r="I15" i="47" s="1"/>
  <c r="F16" i="47"/>
  <c r="I16" i="47" s="1"/>
  <c r="F17" i="47"/>
  <c r="I17" i="47" s="1"/>
  <c r="F18" i="47"/>
  <c r="I18" i="47" s="1"/>
  <c r="F19" i="47"/>
  <c r="I19" i="47" s="1"/>
  <c r="F20" i="47"/>
  <c r="I20" i="47" s="1"/>
  <c r="F21" i="47"/>
  <c r="I21" i="47" s="1"/>
  <c r="F22" i="47"/>
  <c r="I22" i="47" s="1"/>
  <c r="F23" i="47"/>
  <c r="I23" i="47" s="1"/>
  <c r="F24" i="47"/>
  <c r="I24" i="47" s="1"/>
  <c r="F25" i="47"/>
  <c r="I25" i="47" s="1"/>
  <c r="F26" i="47"/>
  <c r="I26" i="47" s="1"/>
  <c r="F27" i="47"/>
  <c r="I27" i="47" s="1"/>
  <c r="F28" i="47"/>
  <c r="I28" i="47" s="1"/>
  <c r="F29" i="47"/>
  <c r="I29" i="47" s="1"/>
  <c r="F30" i="47"/>
  <c r="I30" i="47" s="1"/>
  <c r="F31" i="47"/>
  <c r="I31" i="47" s="1"/>
  <c r="F32" i="47"/>
  <c r="I32" i="47" s="1"/>
  <c r="F33" i="47"/>
  <c r="I33" i="47" s="1"/>
  <c r="F34" i="47"/>
  <c r="I34" i="47" s="1"/>
  <c r="F35" i="47"/>
  <c r="I35" i="47" s="1"/>
  <c r="F36" i="47"/>
  <c r="I36" i="47" s="1"/>
  <c r="F37" i="47"/>
  <c r="I37" i="47" s="1"/>
  <c r="F38" i="47"/>
  <c r="I38" i="47" s="1"/>
  <c r="F39" i="47"/>
  <c r="I39" i="47" s="1"/>
  <c r="F40" i="47"/>
  <c r="I40" i="47" s="1"/>
  <c r="F41" i="47"/>
  <c r="I41" i="47" s="1"/>
  <c r="F42" i="47"/>
  <c r="I42" i="47" s="1"/>
  <c r="F43" i="47"/>
  <c r="I43" i="47" s="1"/>
  <c r="F44" i="47"/>
  <c r="I44" i="47" s="1"/>
  <c r="F45" i="47"/>
  <c r="I45" i="47" s="1"/>
  <c r="F46" i="47"/>
  <c r="I46" i="47" s="1"/>
  <c r="F47" i="47"/>
  <c r="I47" i="47" s="1"/>
  <c r="F48" i="47"/>
  <c r="I48" i="47" s="1"/>
  <c r="F50" i="47"/>
  <c r="I50" i="47" s="1"/>
  <c r="F51" i="47"/>
  <c r="I51" i="47" s="1"/>
  <c r="F52" i="47"/>
  <c r="I52" i="47" s="1"/>
  <c r="F53" i="47"/>
  <c r="I53" i="47" s="1"/>
  <c r="F54" i="47"/>
  <c r="I54" i="47" s="1"/>
  <c r="F55" i="47"/>
  <c r="I55" i="47" s="1"/>
  <c r="F58" i="47"/>
  <c r="I58" i="47" s="1"/>
  <c r="F10" i="47"/>
  <c r="I10" i="47" s="1"/>
  <c r="I67" i="47" l="1"/>
  <c r="F72" i="47"/>
  <c r="F49" i="47"/>
  <c r="I49" i="47" s="1"/>
  <c r="I63" i="47" s="1"/>
  <c r="I70" i="47"/>
  <c r="F63" i="47" l="1"/>
  <c r="F73" i="47" s="1"/>
  <c r="I82" i="47" s="1"/>
  <c r="I72" i="47"/>
  <c r="I73" i="47" s="1"/>
  <c r="I80" i="47" s="1"/>
  <c r="K72" i="47" l="1"/>
  <c r="F81" i="47"/>
  <c r="K80" i="47"/>
</calcChain>
</file>

<file path=xl/sharedStrings.xml><?xml version="1.0" encoding="utf-8"?>
<sst xmlns="http://schemas.openxmlformats.org/spreadsheetml/2006/main" count="227" uniqueCount="168">
  <si>
    <t>ตร.ม.</t>
  </si>
  <si>
    <t>จำนวน</t>
  </si>
  <si>
    <t>บ่อ</t>
  </si>
  <si>
    <t>ลำดับที่</t>
  </si>
  <si>
    <t>รายการ</t>
  </si>
  <si>
    <t>หน่วย</t>
  </si>
  <si>
    <t>ชุด</t>
  </si>
  <si>
    <t xml:space="preserve">                                แบบสรุปราคางานก่อสร้างชลประทาน                            </t>
  </si>
  <si>
    <t>หน่วยงานเจ้าของโครงการ/งานก่อสร้าง : กองการประปา  เทศบาลนครหัวหิน</t>
  </si>
  <si>
    <t>ราคาต่อหน่วย</t>
  </si>
  <si>
    <t>ราคาทุน</t>
  </si>
  <si>
    <r>
      <t>F</t>
    </r>
    <r>
      <rPr>
        <b/>
        <vertAlign val="subscript"/>
        <sz val="14"/>
        <color indexed="8"/>
        <rFont val="Cordia New"/>
        <family val="2"/>
      </rPr>
      <t>N</t>
    </r>
  </si>
  <si>
    <r>
      <t>ราคาต่อหน่วย</t>
    </r>
    <r>
      <rPr>
        <b/>
        <sz val="12"/>
        <color indexed="8"/>
        <rFont val="Cordia New"/>
        <family val="2"/>
      </rPr>
      <t>×F</t>
    </r>
    <r>
      <rPr>
        <b/>
        <vertAlign val="subscript"/>
        <sz val="12"/>
        <color indexed="8"/>
        <rFont val="Cordia New"/>
        <family val="2"/>
      </rPr>
      <t>N</t>
    </r>
  </si>
  <si>
    <t>ราคาทุนXFn</t>
  </si>
  <si>
    <t>รายการที่ขอสนับสนุนจากงบประมาณจากสวนกลาง</t>
  </si>
  <si>
    <t>งานวางท่อส่งน้ำ</t>
  </si>
  <si>
    <t>งานถางป่าขุดต่อ</t>
  </si>
  <si>
    <t>1.1.1</t>
  </si>
  <si>
    <t>งานเสาหลักบอกระยะ</t>
  </si>
  <si>
    <t>จุด</t>
  </si>
  <si>
    <t>1.1.2</t>
  </si>
  <si>
    <t>งานเจาะสำรวจชั้นดิน</t>
  </si>
  <si>
    <t>หลุม</t>
  </si>
  <si>
    <t>1.1.3</t>
  </si>
  <si>
    <t>เมตร</t>
  </si>
  <si>
    <t>1.1.4</t>
  </si>
  <si>
    <t>งานสะพานรับสายไฟฟ้า</t>
  </si>
  <si>
    <t>1.1.5</t>
  </si>
  <si>
    <t>งานโครงสร้างคอนกรีตยึดท่อ</t>
  </si>
  <si>
    <t>1.1.6</t>
  </si>
  <si>
    <t>งาน</t>
  </si>
  <si>
    <t>1.1.7</t>
  </si>
  <si>
    <t>1.1.8</t>
  </si>
  <si>
    <t>1.1.9</t>
  </si>
  <si>
    <t>งานจัดหาพร้อมติดตั้งท่อ Fiexible pipe 1000 มม.</t>
  </si>
  <si>
    <t>1.1.10</t>
  </si>
  <si>
    <t>1.1.11</t>
  </si>
  <si>
    <t>1.1.12</t>
  </si>
  <si>
    <t>1.1.13</t>
  </si>
  <si>
    <t>งาน Surge release valve DN 200 มม.</t>
  </si>
  <si>
    <t>1.1.14</t>
  </si>
  <si>
    <t>งานมิเตอร์วัดอัตราการไหลแบบ Magnetic Flow meter ขนาด 1000 มม.</t>
  </si>
  <si>
    <t>1.1.15</t>
  </si>
  <si>
    <t>งาน Combination Air Valve ขนาด 100 มม.</t>
  </si>
  <si>
    <t>1.1.16</t>
  </si>
  <si>
    <t>งานประตูระบายอากาศใต้ดิน ขนาด 150 มม. พร้อม surface box ขนาด 1.00 ม.</t>
  </si>
  <si>
    <t>1.1.17</t>
  </si>
  <si>
    <t>งาน Reduce 1000 x 800 มม.</t>
  </si>
  <si>
    <t>1.1.18</t>
  </si>
  <si>
    <t>งาน STUBENDS DN 1000 มม.</t>
  </si>
  <si>
    <t>1.1.19</t>
  </si>
  <si>
    <t>งาน BACKING RING DN 1000 มม.</t>
  </si>
  <si>
    <t>1.1.20</t>
  </si>
  <si>
    <t>งาน ELBOWS 90 DN 1000 มม.</t>
  </si>
  <si>
    <t>1.1.21</t>
  </si>
  <si>
    <t>งาน ELBOWS 60 DN 1000 มม.</t>
  </si>
  <si>
    <t>1.1.22</t>
  </si>
  <si>
    <t>งาน ELBOWS 45 DN 1000 มม.</t>
  </si>
  <si>
    <t>1.1.23</t>
  </si>
  <si>
    <t>งาน TEES WYES 45 PLUS DN 1000 มม.</t>
  </si>
  <si>
    <t>1.1.24</t>
  </si>
  <si>
    <t>งาน ELBOWS 45 DN 800 มม.</t>
  </si>
  <si>
    <t>1.1.25</t>
  </si>
  <si>
    <t>งาน STUBENDS DN 800 มม.</t>
  </si>
  <si>
    <t>1.1.26</t>
  </si>
  <si>
    <t>งาน BACKING RING DN 800 มม.</t>
  </si>
  <si>
    <t>1.1.27</t>
  </si>
  <si>
    <t>งาน dismantling joint ขนาด 1000 มม.</t>
  </si>
  <si>
    <t>1.1.28</t>
  </si>
  <si>
    <t>งาน dismantling joint ขนาด 800 มม.</t>
  </si>
  <si>
    <t>1.1.29</t>
  </si>
  <si>
    <t>งาน Air Valve ขนาด 150 มม.</t>
  </si>
  <si>
    <t>1.1.30</t>
  </si>
  <si>
    <t>งาน Check Valve ขนาด 800 มม.</t>
  </si>
  <si>
    <t>1.1.31</t>
  </si>
  <si>
    <t>งาน Check Valve ขนาด 1000 มม.</t>
  </si>
  <si>
    <t>1.1.32</t>
  </si>
  <si>
    <t>งานประตูระบายน้ำแบบ Gate Valve ขนาด 1000 มม.</t>
  </si>
  <si>
    <t>1.1.33</t>
  </si>
  <si>
    <t>งานประตูระบายน้ำแบบ Gate Valve ขนาด 800 มม.</t>
  </si>
  <si>
    <t>1.1.34</t>
  </si>
  <si>
    <t>งานทุ่นลอย ขนาด 1000 มม. (รับท่อ HDPE)</t>
  </si>
  <si>
    <t>1.1.35</t>
  </si>
  <si>
    <t>งานทุ่นลอย Steel pontoon รวมหลังคา ติดตั้งเครื่องสูบน้ำ</t>
  </si>
  <si>
    <t>1.1.36</t>
  </si>
  <si>
    <t>1.1.37</t>
  </si>
  <si>
    <t>1.1.38</t>
  </si>
  <si>
    <t>งาน Flange ขนาด 1000 มม. PN10</t>
  </si>
  <si>
    <t>1.1.39</t>
  </si>
  <si>
    <t>1.1.40</t>
  </si>
  <si>
    <t>1.1.41</t>
  </si>
  <si>
    <t>งานท่อเหล็กกล้าชนิดตะเข็บเกลียวใต้ดิน ขนาด DN 1200 มม. หนา 9.5 มม.</t>
  </si>
  <si>
    <t>1.1.42</t>
  </si>
  <si>
    <t>งานอุปกรณ์ประกอบท่อเหล็กและวัสดุสิ้นเปลือง</t>
  </si>
  <si>
    <t>1.1.43</t>
  </si>
  <si>
    <t>งาน TEES WYES 90 PLUS DN 800 มม.</t>
  </si>
  <si>
    <t>1.1.44</t>
  </si>
  <si>
    <t>1.1.45</t>
  </si>
  <si>
    <t>งาน Support concrete HDPE PN10 ขนาด 1000 มม.</t>
  </si>
  <si>
    <t>1.1.46</t>
  </si>
  <si>
    <t>งาน Support concrete HDPE PN10 ขนาด 800 มม.</t>
  </si>
  <si>
    <t>1.1.47</t>
  </si>
  <si>
    <t>งานประสานท่อประปาเดิม</t>
  </si>
  <si>
    <t>1.1.48</t>
  </si>
  <si>
    <t>1.1.49</t>
  </si>
  <si>
    <t>1.2.51</t>
  </si>
  <si>
    <t>งานระบบไฟฟ้าแสงสว่างภายในสถานีสูบน้ำ + ทางเดินไป PONTOON+pontoon+ระบบ M&amp;C</t>
  </si>
  <si>
    <t>รายงานงบประมาณส่วนที่เทศบาลนครหัวหินสนับสนุน</t>
  </si>
  <si>
    <t>งานก่อสร้างและติดตั้งเครื่องสูบน้ำดิบ</t>
  </si>
  <si>
    <t>1.2.1</t>
  </si>
  <si>
    <t>1.2.2</t>
  </si>
  <si>
    <t>1.2.3</t>
  </si>
  <si>
    <t>1.2.4</t>
  </si>
  <si>
    <t>รวมงานก่อสร้างทั้งหมด</t>
  </si>
  <si>
    <t>ค่าใช้จ่ายพิเศษ</t>
  </si>
  <si>
    <t>-</t>
  </si>
  <si>
    <t>งานบ่อรับ - บ่อส่ง (งานดันท่อลอด HDD. 1000 มม.)</t>
  </si>
  <si>
    <t>งานขยายเขตและติดตั้งระบบไฟฟ้าแรงสูง</t>
  </si>
  <si>
    <t>จัดหาพร้อมติดตั้งหม้อแปลงไฟฟ้าขนาด 1250 kVA 24 kV / 3 Phese, 50 Hz</t>
  </si>
  <si>
    <t>รวมงานข้อ 2 ค่าใช้จ่ายพิเศษ</t>
  </si>
  <si>
    <t>รวมค่างานก่อสร้างทั้งหมด</t>
  </si>
  <si>
    <t>ตัวอักษร</t>
  </si>
  <si>
    <t>=</t>
  </si>
  <si>
    <t xml:space="preserve"> - ผลรวมค่างานต้นทุนงานก่อสร้างสะพาน และท่อเหลี่ยม  </t>
  </si>
  <si>
    <t xml:space="preserve"> - ผลรวมค่าใช้จ่ายพิเศษตามข้อกำหนดและค่าใช้จ่ายอื่นๆ </t>
  </si>
  <si>
    <t xml:space="preserve"> - ค่า Factor F งานก่อสร้างสะพาน และท่อเหลี่ยม</t>
  </si>
  <si>
    <t xml:space="preserve"> - ดอกเบี้ย 7%, ภาษี 7%, เงินประกันผลงาน 0%, เงินล่วงหน้าจ่าย 0% </t>
  </si>
  <si>
    <t>งาน FLEXBLE joint DN 300 มม.</t>
  </si>
  <si>
    <r>
      <t xml:space="preserve">งานทุ่นลอยทางเดิน (Walkway pontoon) </t>
    </r>
    <r>
      <rPr>
        <sz val="14"/>
        <color rgb="FFFF0000"/>
        <rFont val="Cordia New"/>
        <family val="2"/>
      </rPr>
      <t>พร้อมราวกันตก</t>
    </r>
  </si>
  <si>
    <t>งานแท่นคอนกรีตสำหรับติดตั้ง Generator 800 kW (อนาคต)</t>
  </si>
  <si>
    <t>งานจัดหาพร้อมติดตั้งเครื่องสูบน้ำอัตราการสูบไม่น้อยกว่า 1,800 ลบ.ม./ชม.</t>
  </si>
  <si>
    <t xml:space="preserve">งานแท่น ค.ส.ล. รับท่อและสามทาง แอร์วาล์ว </t>
  </si>
  <si>
    <r>
      <t xml:space="preserve">งานประตูระบายน้ำแบบ  </t>
    </r>
    <r>
      <rPr>
        <sz val="14"/>
        <color rgb="FFFF0000"/>
        <rFont val="Cordia New"/>
        <family val="2"/>
      </rPr>
      <t>Foot VALVE</t>
    </r>
    <r>
      <rPr>
        <sz val="14"/>
        <rFont val="Cordia New"/>
        <family val="2"/>
      </rPr>
      <t xml:space="preserve"> ขนาด </t>
    </r>
    <r>
      <rPr>
        <sz val="14"/>
        <color rgb="FFFF0000"/>
        <rFont val="Cordia New"/>
        <family val="2"/>
      </rPr>
      <t xml:space="preserve">400 </t>
    </r>
    <r>
      <rPr>
        <sz val="14"/>
        <rFont val="Cordia New"/>
        <family val="2"/>
      </rPr>
      <t>มม.</t>
    </r>
  </si>
  <si>
    <r>
      <t xml:space="preserve">งานประตูระบายน้ำแบบ Gate VALVE ขนาด </t>
    </r>
    <r>
      <rPr>
        <sz val="14"/>
        <color rgb="FFFF0000"/>
        <rFont val="Cordia New"/>
        <family val="2"/>
      </rPr>
      <t>350</t>
    </r>
    <r>
      <rPr>
        <sz val="14"/>
        <rFont val="Cordia New"/>
        <family val="2"/>
      </rPr>
      <t xml:space="preserve"> มม.</t>
    </r>
  </si>
  <si>
    <r>
      <t xml:space="preserve">งานประตูระบายน้ำแบบ CHECK VALVE ขนาด </t>
    </r>
    <r>
      <rPr>
        <sz val="14"/>
        <color rgb="FFFF0000"/>
        <rFont val="Cordia New"/>
        <family val="2"/>
      </rPr>
      <t>350</t>
    </r>
    <r>
      <rPr>
        <sz val="14"/>
        <rFont val="Cordia New"/>
        <family val="2"/>
      </rPr>
      <t xml:space="preserve"> มม.</t>
    </r>
  </si>
  <si>
    <r>
      <t xml:space="preserve">งานท่อเหล็ก ขนาด </t>
    </r>
    <r>
      <rPr>
        <sz val="14"/>
        <color rgb="FFFF0000"/>
        <rFont val="Cordia New"/>
        <family val="2"/>
      </rPr>
      <t xml:space="preserve">350 </t>
    </r>
    <r>
      <rPr>
        <sz val="14"/>
        <rFont val="Cordia New"/>
        <family val="2"/>
      </rPr>
      <t>mm. (มอก.427 - 2562)  หนา 6.0   มม.</t>
    </r>
  </si>
  <si>
    <r>
      <t xml:space="preserve">งานท่อเหล็ก ขนาด </t>
    </r>
    <r>
      <rPr>
        <sz val="14"/>
        <color rgb="FFFF0000"/>
        <rFont val="Cordia New"/>
        <family val="2"/>
      </rPr>
      <t>400</t>
    </r>
    <r>
      <rPr>
        <sz val="14"/>
        <rFont val="Cordia New"/>
        <family val="2"/>
      </rPr>
      <t xml:space="preserve"> mm. (มอก.427 - 2562)  หนา 6.0   มม.</t>
    </r>
  </si>
  <si>
    <t>งานจัดหาพร้อมติดตั้งท่อจ่ายน้ำ HDPE ขนาด 800 มม. PN10 PE100</t>
  </si>
  <si>
    <t>งานจัดหาพร้อมติดตั้งท่อจ่ายน้ำ HDPE ขนาด 1000 มม. PN10 PE100</t>
  </si>
  <si>
    <r>
      <t xml:space="preserve">ระยะสูบส่งไม่น้อยกว่า 30.00 ม. ชนาดมอเตอร์ </t>
    </r>
    <r>
      <rPr>
        <sz val="14"/>
        <color rgb="FFFF0000"/>
        <rFont val="Cordia New"/>
        <family val="2"/>
      </rPr>
      <t>ไม่เกิน 200 kW</t>
    </r>
  </si>
  <si>
    <t>งานดันลอด HDD ท่อ HDPE ขนาด 1000 มม. PN10</t>
  </si>
  <si>
    <t>งานจัดหาพร้อมติดตั้งท่อเหล็ก Header ขนาด DN 1000 มม. ของเครื่องสูบน้ำ</t>
  </si>
  <si>
    <r>
      <t xml:space="preserve">งานตู้ควบคุมไฟฟ้าหลัก </t>
    </r>
    <r>
      <rPr>
        <sz val="14"/>
        <color rgb="FFFF0000"/>
        <rFont val="Cordia New"/>
        <family val="2"/>
      </rPr>
      <t>MDB</t>
    </r>
  </si>
  <si>
    <t>งานติดตั้งระบบไฟฟ้ารวมสายไฟฟ้าจากหม้อแปลงถึงตู้ควบคุม  (สายไฟ NYY 300 SQ.MM)</t>
  </si>
  <si>
    <t>สายดิน (สายไฟ NYY 70 SQ.MM)</t>
  </si>
  <si>
    <t>งานอุปกรณ์ประกอบงานไฟฟ้า</t>
  </si>
  <si>
    <t>งานยกเครื่องจักร,ปั๊มน้ำ,อุปกรณ์,ท่อน้ำ 1000 มม. และวัสดุด้วยรถโมบายเครน 25 ตัน (10วัน)</t>
  </si>
  <si>
    <t xml:space="preserve"> - ผลรวมค่างานต้นทุนงานก่อสร้างชลประทาน</t>
  </si>
  <si>
    <t xml:space="preserve"> - ค่า Factor F งานก่อสร้างงานชลประทาน</t>
  </si>
  <si>
    <t>งานวิศวกรรม</t>
  </si>
  <si>
    <t xml:space="preserve">รวมงานข้อ 1 </t>
  </si>
  <si>
    <t xml:space="preserve">รวมงานข้อ 2 </t>
  </si>
  <si>
    <r>
      <t>ตู้ควบคุมถึงเครื่องสูบน้ำพร้อมอุปกรณ์ประกอบงานติดตั้งครบชุด (สายไฟ NYY</t>
    </r>
    <r>
      <rPr>
        <sz val="14"/>
        <color rgb="FFFF0000"/>
        <rFont val="Cordia New"/>
        <family val="2"/>
      </rPr>
      <t xml:space="preserve"> 150</t>
    </r>
    <r>
      <rPr>
        <sz val="14"/>
        <rFont val="Cordia New"/>
        <family val="2"/>
      </rPr>
      <t xml:space="preserve"> SQ.MM)</t>
    </r>
  </si>
  <si>
    <r>
      <t xml:space="preserve">งานตู้ควบคุมเครื่องสูบน้ำ </t>
    </r>
    <r>
      <rPr>
        <sz val="14"/>
        <color rgb="FFFF0000"/>
        <rFont val="Cordia New"/>
        <family val="2"/>
      </rPr>
      <t xml:space="preserve">MCC </t>
    </r>
    <r>
      <rPr>
        <sz val="14"/>
        <rFont val="Cordia New"/>
        <family val="2"/>
      </rPr>
      <t xml:space="preserve">แบบ </t>
    </r>
    <r>
      <rPr>
        <sz val="14"/>
        <color rgb="FFFF0000"/>
        <rFont val="Cordia New"/>
        <family val="2"/>
      </rPr>
      <t>STAR-DELTA</t>
    </r>
  </si>
  <si>
    <t xml:space="preserve">                                        (นายนพพร  วุฒิกุล)</t>
  </si>
  <si>
    <t xml:space="preserve">                                     นายกเทศมนตรีนครหัวหิน</t>
  </si>
  <si>
    <t xml:space="preserve">                                    ผู้อำนวยการกองช่างสุขาภิบาล</t>
  </si>
  <si>
    <t xml:space="preserve">                                          (นางสาวมาดี  รักษา)</t>
  </si>
  <si>
    <t xml:space="preserve">        ลงชื่อ..............................................................ประธานกรรมการ</t>
  </si>
  <si>
    <t xml:space="preserve">                   ลงชื่อ................................................................อนุมัติ</t>
  </si>
  <si>
    <t xml:space="preserve">                                    รก.ผู้อำนวยการกองการประปา</t>
  </si>
  <si>
    <t xml:space="preserve">                                          (นายธัชชนันท์  จันทกูล)</t>
  </si>
  <si>
    <t xml:space="preserve">                                          วิศวกรโยธาชำนาญการ</t>
  </si>
  <si>
    <t xml:space="preserve">                                          (นายศุภฤกษ์ ชื่นตา)</t>
  </si>
  <si>
    <t xml:space="preserve">                                         วิศวกรโยธาปฏิบัติการ</t>
  </si>
  <si>
    <t xml:space="preserve">                              ลงชื่อ................................................................กรรมการ</t>
  </si>
  <si>
    <r>
      <t xml:space="preserve">ชื่อโครงการ/งานก่อสร้าง : </t>
    </r>
    <r>
      <rPr>
        <sz val="14"/>
        <rFont val="TH SarabunPSK"/>
        <family val="2"/>
      </rPr>
      <t xml:space="preserve">โครงการก่อสร้างแพสูบน้ำดิบพร้อมติดตั้งเครื่องสูบน้ำจากสถานีสูบน้ำดิบเขื่อนปราณบุรี มายังสถานีผลิตน้ำประปา กองการประปา งานก่อสร้างแพสูบน้ำขนาด 7.00 X 14.00 ม. ตำบลหัวหิน อำเภอหัวหิน จังหวัดประจวบคีรีขันธ์ </t>
    </r>
  </si>
  <si>
    <t>คำนวณราคาเมื่อวันที่    1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</si>
</sst>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.00_-;\-* #,##0.00_-;_-* \-??_-;_-@_-"/>
    <numFmt numFmtId="188" formatCode="_-* #,##0.0000_-;\-* #,##0.0000_-;_-* \-??_-;_-@_-"/>
    <numFmt numFmtId="189" formatCode="#,##0.000"/>
    <numFmt numFmtId="190" formatCode="_-* #,##0.0000_-;\-* #,##0.0000_-;_-* &quot;-&quot;??_-;_-@_-"/>
  </numFmts>
  <fonts count="2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1"/>
      <color indexed="8"/>
      <name val="Tahoma"/>
      <family val="2"/>
      <charset val="222"/>
    </font>
    <font>
      <sz val="14"/>
      <name val="CordiaUPC"/>
      <family val="2"/>
    </font>
    <font>
      <sz val="8"/>
      <name val="Tahoma"/>
      <family val="2"/>
      <charset val="222"/>
      <scheme val="minor"/>
    </font>
    <font>
      <b/>
      <sz val="14"/>
      <color theme="1"/>
      <name val="Cordia New"/>
      <family val="2"/>
    </font>
    <font>
      <sz val="14"/>
      <name val="Cordia New"/>
      <family val="2"/>
    </font>
    <font>
      <b/>
      <vertAlign val="subscript"/>
      <sz val="14"/>
      <color indexed="8"/>
      <name val="Cordia New"/>
      <family val="2"/>
    </font>
    <font>
      <sz val="14"/>
      <color theme="1"/>
      <name val="Cordia New"/>
      <family val="2"/>
    </font>
    <font>
      <b/>
      <sz val="12"/>
      <color theme="1"/>
      <name val="Cordia New"/>
      <family val="2"/>
    </font>
    <font>
      <b/>
      <sz val="12"/>
      <color indexed="8"/>
      <name val="Cordia New"/>
      <family val="2"/>
    </font>
    <font>
      <b/>
      <vertAlign val="subscript"/>
      <sz val="12"/>
      <color indexed="8"/>
      <name val="Cordia New"/>
      <family val="2"/>
    </font>
    <font>
      <b/>
      <sz val="14"/>
      <name val="Cordia New"/>
      <family val="2"/>
    </font>
    <font>
      <sz val="14"/>
      <color rgb="FFFF0000"/>
      <name val="Cordia New"/>
      <family val="2"/>
    </font>
    <font>
      <b/>
      <sz val="16"/>
      <name val="Cordia New"/>
      <family val="2"/>
    </font>
    <font>
      <sz val="11"/>
      <color theme="1"/>
      <name val="Cordia New"/>
      <family val="2"/>
    </font>
    <font>
      <sz val="16"/>
      <name val="Cordia New"/>
      <family val="2"/>
    </font>
    <font>
      <sz val="14"/>
      <color indexed="8"/>
      <name val="Cordia New"/>
      <family val="2"/>
    </font>
    <font>
      <sz val="14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87" fontId="2" fillId="0" borderId="0" applyFill="0" applyBorder="0" applyAlignment="0" applyProtection="0"/>
    <xf numFmtId="0" fontId="2" fillId="0" borderId="0"/>
    <xf numFmtId="0" fontId="3" fillId="0" borderId="0"/>
    <xf numFmtId="187" fontId="2" fillId="0" borderId="0" applyFill="0" applyBorder="0" applyAlignment="0" applyProtection="0"/>
    <xf numFmtId="187" fontId="2" fillId="0" borderId="0" applyFill="0" applyBorder="0" applyAlignment="0" applyProtection="0"/>
    <xf numFmtId="0" fontId="4" fillId="0" borderId="0"/>
  </cellStyleXfs>
  <cellXfs count="158">
    <xf numFmtId="0" fontId="0" fillId="0" borderId="0" xfId="0"/>
    <xf numFmtId="43" fontId="6" fillId="4" borderId="1" xfId="1" applyFont="1" applyFill="1" applyBorder="1" applyAlignment="1">
      <alignment horizontal="center" vertical="center"/>
    </xf>
    <xf numFmtId="0" fontId="7" fillId="0" borderId="13" xfId="0" applyFont="1" applyBorder="1" applyAlignment="1">
      <alignment vertical="top"/>
    </xf>
    <xf numFmtId="0" fontId="9" fillId="0" borderId="11" xfId="0" applyFont="1" applyBorder="1" applyAlignment="1">
      <alignment horizontal="right" vertical="center"/>
    </xf>
    <xf numFmtId="43" fontId="10" fillId="0" borderId="22" xfId="1" applyFont="1" applyBorder="1" applyAlignment="1">
      <alignment horizontal="center" vertical="center"/>
    </xf>
    <xf numFmtId="4" fontId="6" fillId="0" borderId="22" xfId="0" applyNumberFormat="1" applyFont="1" applyBorder="1" applyAlignment="1">
      <alignment horizontal="right" vertical="center"/>
    </xf>
    <xf numFmtId="43" fontId="10" fillId="0" borderId="2" xfId="1" applyFont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top"/>
    </xf>
    <xf numFmtId="4" fontId="6" fillId="4" borderId="1" xfId="0" applyNumberFormat="1" applyFont="1" applyFill="1" applyBorder="1" applyAlignment="1">
      <alignment horizontal="right" vertical="center"/>
    </xf>
    <xf numFmtId="0" fontId="7" fillId="0" borderId="0" xfId="4" applyFont="1" applyAlignment="1">
      <alignment vertical="center"/>
    </xf>
    <xf numFmtId="0" fontId="7" fillId="0" borderId="0" xfId="0" applyFont="1" applyAlignment="1">
      <alignment horizontal="center" vertical="center"/>
    </xf>
    <xf numFmtId="4" fontId="6" fillId="6" borderId="23" xfId="0" applyNumberFormat="1" applyFont="1" applyFill="1" applyBorder="1" applyAlignment="1">
      <alignment horizontal="right" vertical="center"/>
    </xf>
    <xf numFmtId="4" fontId="6" fillId="5" borderId="1" xfId="0" applyNumberFormat="1" applyFont="1" applyFill="1" applyBorder="1" applyAlignment="1">
      <alignment horizontal="right" vertical="center"/>
    </xf>
    <xf numFmtId="0" fontId="7" fillId="0" borderId="0" xfId="4" applyFont="1" applyAlignment="1">
      <alignment horizontal="left" vertical="center"/>
    </xf>
    <xf numFmtId="43" fontId="6" fillId="7" borderId="10" xfId="1" applyFont="1" applyFill="1" applyBorder="1" applyAlignment="1">
      <alignment horizontal="center" vertical="center"/>
    </xf>
    <xf numFmtId="4" fontId="6" fillId="7" borderId="10" xfId="0" applyNumberFormat="1" applyFont="1" applyFill="1" applyBorder="1" applyAlignment="1">
      <alignment horizontal="right" vertical="center"/>
    </xf>
    <xf numFmtId="0" fontId="16" fillId="0" borderId="0" xfId="0" applyFont="1"/>
    <xf numFmtId="43" fontId="16" fillId="0" borderId="0" xfId="1" applyFont="1"/>
    <xf numFmtId="0" fontId="15" fillId="0" borderId="0" xfId="0" applyFont="1"/>
    <xf numFmtId="43" fontId="15" fillId="0" borderId="0" xfId="1" applyFont="1" applyAlignment="1"/>
    <xf numFmtId="190" fontId="15" fillId="0" borderId="0" xfId="1" applyNumberFormat="1" applyFont="1" applyAlignment="1"/>
    <xf numFmtId="0" fontId="1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43" fontId="15" fillId="0" borderId="0" xfId="1" applyFont="1" applyAlignment="1">
      <alignment vertical="center"/>
    </xf>
    <xf numFmtId="190" fontId="15" fillId="0" borderId="0" xfId="1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43" fontId="13" fillId="0" borderId="25" xfId="1" applyFont="1" applyBorder="1" applyAlignment="1">
      <alignment horizontal="center" vertical="center"/>
    </xf>
    <xf numFmtId="43" fontId="6" fillId="0" borderId="22" xfId="1" applyFont="1" applyBorder="1" applyAlignment="1">
      <alignment horizontal="center" vertical="center"/>
    </xf>
    <xf numFmtId="190" fontId="6" fillId="0" borderId="22" xfId="1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43" fontId="13" fillId="0" borderId="3" xfId="1" applyFont="1" applyBorder="1" applyAlignment="1">
      <alignment horizontal="center" vertical="center"/>
    </xf>
    <xf numFmtId="43" fontId="6" fillId="0" borderId="2" xfId="1" applyFont="1" applyBorder="1" applyAlignment="1">
      <alignment horizontal="center" vertical="center"/>
    </xf>
    <xf numFmtId="190" fontId="6" fillId="0" borderId="2" xfId="1" applyNumberFormat="1" applyFont="1" applyBorder="1" applyAlignment="1">
      <alignment horizontal="center" vertical="center"/>
    </xf>
    <xf numFmtId="43" fontId="7" fillId="0" borderId="11" xfId="0" applyNumberFormat="1" applyFont="1" applyBorder="1" applyAlignment="1">
      <alignment horizontal="center" vertical="center"/>
    </xf>
    <xf numFmtId="43" fontId="7" fillId="0" borderId="11" xfId="1" applyFont="1" applyBorder="1" applyAlignment="1">
      <alignment horizontal="right" vertical="center"/>
    </xf>
    <xf numFmtId="43" fontId="7" fillId="0" borderId="11" xfId="1" applyFont="1" applyBorder="1" applyAlignment="1">
      <alignment horizontal="center" vertical="center"/>
    </xf>
    <xf numFmtId="43" fontId="9" fillId="0" borderId="11" xfId="1" applyFont="1" applyBorder="1" applyAlignment="1">
      <alignment horizontal="center" vertical="center"/>
    </xf>
    <xf numFmtId="190" fontId="9" fillId="0" borderId="11" xfId="1" applyNumberFormat="1" applyFont="1" applyBorder="1" applyAlignment="1">
      <alignment horizontal="center" vertical="center"/>
    </xf>
    <xf numFmtId="4" fontId="9" fillId="0" borderId="11" xfId="0" applyNumberFormat="1" applyFont="1" applyBorder="1" applyAlignment="1">
      <alignment horizontal="right" vertical="center"/>
    </xf>
    <xf numFmtId="43" fontId="14" fillId="0" borderId="11" xfId="1" applyFont="1" applyBorder="1" applyAlignment="1">
      <alignment horizontal="center" vertical="center"/>
    </xf>
    <xf numFmtId="43" fontId="14" fillId="3" borderId="11" xfId="1" applyFont="1" applyFill="1" applyBorder="1" applyAlignment="1">
      <alignment horizontal="center" vertical="center"/>
    </xf>
    <xf numFmtId="4" fontId="14" fillId="0" borderId="11" xfId="0" applyNumberFormat="1" applyFont="1" applyBorder="1" applyAlignment="1">
      <alignment horizontal="right" vertical="center"/>
    </xf>
    <xf numFmtId="0" fontId="14" fillId="0" borderId="13" xfId="0" applyFont="1" applyBorder="1" applyAlignment="1">
      <alignment vertical="top"/>
    </xf>
    <xf numFmtId="0" fontId="9" fillId="4" borderId="1" xfId="0" applyFont="1" applyFill="1" applyBorder="1" applyAlignment="1">
      <alignment horizontal="right" vertical="center"/>
    </xf>
    <xf numFmtId="43" fontId="7" fillId="4" borderId="1" xfId="0" applyNumberFormat="1" applyFont="1" applyFill="1" applyBorder="1" applyAlignment="1">
      <alignment horizontal="center" vertical="center"/>
    </xf>
    <xf numFmtId="43" fontId="7" fillId="4" borderId="1" xfId="1" applyFont="1" applyFill="1" applyBorder="1" applyAlignment="1">
      <alignment horizontal="right" vertical="center"/>
    </xf>
    <xf numFmtId="43" fontId="7" fillId="4" borderId="1" xfId="1" applyFont="1" applyFill="1" applyBorder="1" applyAlignment="1">
      <alignment horizontal="center" vertical="center"/>
    </xf>
    <xf numFmtId="190" fontId="9" fillId="4" borderId="1" xfId="1" applyNumberFormat="1" applyFont="1" applyFill="1" applyBorder="1" applyAlignment="1">
      <alignment horizontal="center" vertical="center"/>
    </xf>
    <xf numFmtId="43" fontId="9" fillId="4" borderId="1" xfId="1" applyFont="1" applyFill="1" applyBorder="1" applyAlignment="1">
      <alignment horizontal="center" vertical="center"/>
    </xf>
    <xf numFmtId="0" fontId="16" fillId="4" borderId="7" xfId="0" applyFont="1" applyFill="1" applyBorder="1"/>
    <xf numFmtId="43" fontId="16" fillId="4" borderId="7" xfId="1" applyFont="1" applyFill="1" applyBorder="1"/>
    <xf numFmtId="0" fontId="9" fillId="0" borderId="2" xfId="0" applyFont="1" applyBorder="1" applyAlignment="1">
      <alignment horizontal="right" vertical="center"/>
    </xf>
    <xf numFmtId="0" fontId="7" fillId="0" borderId="4" xfId="0" applyFont="1" applyBorder="1" applyAlignment="1">
      <alignment vertical="top"/>
    </xf>
    <xf numFmtId="43" fontId="7" fillId="0" borderId="2" xfId="0" applyNumberFormat="1" applyFont="1" applyBorder="1" applyAlignment="1">
      <alignment horizontal="center" vertical="center"/>
    </xf>
    <xf numFmtId="43" fontId="7" fillId="0" borderId="2" xfId="1" applyFont="1" applyBorder="1" applyAlignment="1">
      <alignment horizontal="right" vertical="center"/>
    </xf>
    <xf numFmtId="43" fontId="7" fillId="0" borderId="2" xfId="1" applyFont="1" applyBorder="1" applyAlignment="1">
      <alignment horizontal="center" vertical="center"/>
    </xf>
    <xf numFmtId="43" fontId="9" fillId="0" borderId="2" xfId="1" applyFont="1" applyBorder="1" applyAlignment="1">
      <alignment horizontal="center" vertical="center"/>
    </xf>
    <xf numFmtId="190" fontId="9" fillId="0" borderId="2" xfId="1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right" vertical="center"/>
    </xf>
    <xf numFmtId="0" fontId="13" fillId="0" borderId="24" xfId="0" applyFont="1" applyBorder="1" applyAlignment="1">
      <alignment horizontal="center" vertical="top"/>
    </xf>
    <xf numFmtId="43" fontId="7" fillId="0" borderId="22" xfId="0" applyNumberFormat="1" applyFont="1" applyBorder="1" applyAlignment="1">
      <alignment horizontal="center" vertical="center"/>
    </xf>
    <xf numFmtId="2" fontId="7" fillId="0" borderId="22" xfId="1" applyNumberFormat="1" applyFont="1" applyBorder="1" applyAlignment="1">
      <alignment horizontal="center" vertical="center"/>
    </xf>
    <xf numFmtId="43" fontId="7" fillId="0" borderId="22" xfId="1" applyFont="1" applyBorder="1" applyAlignment="1">
      <alignment horizontal="center" vertical="center"/>
    </xf>
    <xf numFmtId="43" fontId="9" fillId="0" borderId="22" xfId="1" applyFont="1" applyBorder="1" applyAlignment="1">
      <alignment horizontal="center" vertical="center"/>
    </xf>
    <xf numFmtId="190" fontId="9" fillId="0" borderId="22" xfId="1" applyNumberFormat="1" applyFont="1" applyBorder="1" applyAlignment="1">
      <alignment horizontal="center" vertical="center"/>
    </xf>
    <xf numFmtId="0" fontId="7" fillId="0" borderId="14" xfId="0" applyFont="1" applyBorder="1" applyAlignment="1">
      <alignment vertical="top"/>
    </xf>
    <xf numFmtId="2" fontId="7" fillId="0" borderId="2" xfId="1" applyNumberFormat="1" applyFont="1" applyBorder="1" applyAlignment="1">
      <alignment horizontal="center" vertical="center"/>
    </xf>
    <xf numFmtId="43" fontId="7" fillId="0" borderId="18" xfId="1" applyFont="1" applyBorder="1" applyAlignment="1">
      <alignment horizontal="center" vertical="center"/>
    </xf>
    <xf numFmtId="43" fontId="9" fillId="0" borderId="18" xfId="1" applyFont="1" applyBorder="1" applyAlignment="1">
      <alignment horizontal="center" vertical="center"/>
    </xf>
    <xf numFmtId="190" fontId="9" fillId="0" borderId="18" xfId="1" applyNumberFormat="1" applyFont="1" applyBorder="1" applyAlignment="1">
      <alignment horizontal="center" vertical="center"/>
    </xf>
    <xf numFmtId="4" fontId="9" fillId="0" borderId="18" xfId="0" applyNumberFormat="1" applyFont="1" applyBorder="1" applyAlignment="1">
      <alignment horizontal="right" vertical="center"/>
    </xf>
    <xf numFmtId="2" fontId="7" fillId="0" borderId="15" xfId="1" applyNumberFormat="1" applyFont="1" applyBorder="1" applyAlignment="1">
      <alignment horizontal="center" vertical="center"/>
    </xf>
    <xf numFmtId="43" fontId="7" fillId="4" borderId="1" xfId="0" applyNumberFormat="1" applyFont="1" applyFill="1" applyBorder="1" applyAlignment="1">
      <alignment horizontal="center"/>
    </xf>
    <xf numFmtId="2" fontId="7" fillId="4" borderId="1" xfId="1" applyNumberFormat="1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right" vertical="center"/>
    </xf>
    <xf numFmtId="0" fontId="6" fillId="7" borderId="18" xfId="0" applyFont="1" applyFill="1" applyBorder="1" applyAlignment="1">
      <alignment horizontal="right" vertical="center"/>
    </xf>
    <xf numFmtId="0" fontId="13" fillId="7" borderId="5" xfId="0" applyFont="1" applyFill="1" applyBorder="1" applyAlignment="1">
      <alignment horizontal="center" vertical="top"/>
    </xf>
    <xf numFmtId="43" fontId="7" fillId="7" borderId="10" xfId="0" applyNumberFormat="1" applyFont="1" applyFill="1" applyBorder="1" applyAlignment="1">
      <alignment horizontal="center"/>
    </xf>
    <xf numFmtId="2" fontId="7" fillId="7" borderId="10" xfId="1" applyNumberFormat="1" applyFont="1" applyFill="1" applyBorder="1" applyAlignment="1">
      <alignment horizontal="center" vertical="center"/>
    </xf>
    <xf numFmtId="43" fontId="7" fillId="7" borderId="10" xfId="1" applyFont="1" applyFill="1" applyBorder="1" applyAlignment="1">
      <alignment horizontal="center" vertical="center"/>
    </xf>
    <xf numFmtId="190" fontId="9" fillId="7" borderId="10" xfId="1" applyNumberFormat="1" applyFont="1" applyFill="1" applyBorder="1" applyAlignment="1">
      <alignment horizontal="center" vertical="center"/>
    </xf>
    <xf numFmtId="43" fontId="9" fillId="7" borderId="10" xfId="1" applyFont="1" applyFill="1" applyBorder="1" applyAlignment="1">
      <alignment horizontal="center" vertical="center"/>
    </xf>
    <xf numFmtId="0" fontId="16" fillId="7" borderId="0" xfId="0" applyFont="1" applyFill="1"/>
    <xf numFmtId="43" fontId="16" fillId="7" borderId="0" xfId="1" applyFont="1" applyFill="1"/>
    <xf numFmtId="43" fontId="7" fillId="0" borderId="2" xfId="0" applyNumberFormat="1" applyFont="1" applyBorder="1" applyAlignment="1">
      <alignment horizontal="center"/>
    </xf>
    <xf numFmtId="43" fontId="7" fillId="0" borderId="15" xfId="0" applyNumberFormat="1" applyFont="1" applyBorder="1" applyAlignment="1">
      <alignment horizontal="center"/>
    </xf>
    <xf numFmtId="0" fontId="13" fillId="4" borderId="6" xfId="1" applyNumberFormat="1" applyFont="1" applyFill="1" applyBorder="1" applyAlignment="1">
      <alignment horizontal="center" vertical="center"/>
    </xf>
    <xf numFmtId="189" fontId="9" fillId="4" borderId="1" xfId="0" applyNumberFormat="1" applyFont="1" applyFill="1" applyBorder="1" applyAlignment="1">
      <alignment horizontal="center" vertical="center"/>
    </xf>
    <xf numFmtId="43" fontId="16" fillId="0" borderId="0" xfId="1" applyFont="1" applyFill="1" applyBorder="1"/>
    <xf numFmtId="0" fontId="7" fillId="2" borderId="9" xfId="0" applyFont="1" applyFill="1" applyBorder="1" applyAlignment="1">
      <alignment horizontal="center"/>
    </xf>
    <xf numFmtId="0" fontId="13" fillId="2" borderId="20" xfId="0" applyFont="1" applyFill="1" applyBorder="1" applyAlignment="1">
      <alignment horizontal="center"/>
    </xf>
    <xf numFmtId="43" fontId="7" fillId="2" borderId="9" xfId="1" applyFont="1" applyFill="1" applyBorder="1" applyAlignment="1">
      <alignment horizontal="center"/>
    </xf>
    <xf numFmtId="43" fontId="7" fillId="2" borderId="9" xfId="1" applyFont="1" applyFill="1" applyBorder="1"/>
    <xf numFmtId="190" fontId="7" fillId="2" borderId="9" xfId="1" applyNumberFormat="1" applyFont="1" applyFill="1" applyBorder="1"/>
    <xf numFmtId="43" fontId="9" fillId="6" borderId="9" xfId="1" applyFont="1" applyFill="1" applyBorder="1" applyAlignment="1">
      <alignment horizontal="center"/>
    </xf>
    <xf numFmtId="0" fontId="18" fillId="0" borderId="0" xfId="4" applyFont="1" applyAlignment="1">
      <alignment vertical="center"/>
    </xf>
    <xf numFmtId="0" fontId="7" fillId="0" borderId="0" xfId="0" applyFont="1" applyAlignment="1">
      <alignment horizontal="left" vertical="center"/>
    </xf>
    <xf numFmtId="43" fontId="7" fillId="0" borderId="0" xfId="1" applyFont="1" applyFill="1" applyBorder="1" applyAlignment="1">
      <alignment vertical="center"/>
    </xf>
    <xf numFmtId="43" fontId="7" fillId="0" borderId="0" xfId="1" applyFont="1" applyFill="1" applyBorder="1" applyAlignment="1">
      <alignment horizontal="left" vertical="center"/>
    </xf>
    <xf numFmtId="190" fontId="7" fillId="0" borderId="0" xfId="1" applyNumberFormat="1" applyFont="1" applyFill="1" applyBorder="1" applyAlignment="1">
      <alignment horizontal="left" vertical="center"/>
    </xf>
    <xf numFmtId="43" fontId="7" fillId="0" borderId="0" xfId="1" applyFont="1" applyFill="1" applyAlignment="1">
      <alignment horizontal="right" vertical="center"/>
    </xf>
    <xf numFmtId="43" fontId="7" fillId="0" borderId="19" xfId="1" applyFont="1" applyFill="1" applyBorder="1" applyAlignment="1">
      <alignment vertical="center"/>
    </xf>
    <xf numFmtId="43" fontId="7" fillId="0" borderId="1" xfId="1" applyFont="1" applyFill="1" applyBorder="1" applyAlignment="1">
      <alignment vertical="center"/>
    </xf>
    <xf numFmtId="188" fontId="7" fillId="0" borderId="1" xfId="1" applyNumberFormat="1" applyFont="1" applyFill="1" applyBorder="1" applyAlignment="1">
      <alignment vertical="center"/>
    </xf>
    <xf numFmtId="188" fontId="7" fillId="0" borderId="0" xfId="1" applyNumberFormat="1" applyFont="1" applyFill="1" applyBorder="1" applyAlignment="1">
      <alignment vertical="center"/>
    </xf>
    <xf numFmtId="0" fontId="7" fillId="0" borderId="0" xfId="4" applyFont="1" applyAlignment="1">
      <alignment horizontal="center" vertical="center"/>
    </xf>
    <xf numFmtId="43" fontId="16" fillId="0" borderId="0" xfId="0" applyNumberFormat="1" applyFont="1"/>
    <xf numFmtId="2" fontId="7" fillId="0" borderId="11" xfId="1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right" vertical="center"/>
    </xf>
    <xf numFmtId="0" fontId="7" fillId="0" borderId="13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43" fontId="13" fillId="0" borderId="12" xfId="1" applyFont="1" applyBorder="1" applyAlignment="1">
      <alignment horizontal="right" vertical="center"/>
    </xf>
    <xf numFmtId="43" fontId="13" fillId="0" borderId="12" xfId="1" applyFont="1" applyBorder="1" applyAlignment="1">
      <alignment horizontal="center" vertical="center"/>
    </xf>
    <xf numFmtId="43" fontId="6" fillId="0" borderId="11" xfId="1" applyFont="1" applyBorder="1" applyAlignment="1">
      <alignment horizontal="center" vertical="center"/>
    </xf>
    <xf numFmtId="190" fontId="6" fillId="0" borderId="11" xfId="1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9" fillId="0" borderId="16" xfId="0" applyFont="1" applyBorder="1" applyAlignment="1">
      <alignment horizontal="right" vertical="center"/>
    </xf>
    <xf numFmtId="0" fontId="7" fillId="0" borderId="17" xfId="0" applyFont="1" applyBorder="1" applyAlignment="1">
      <alignment vertical="top"/>
    </xf>
    <xf numFmtId="43" fontId="7" fillId="0" borderId="16" xfId="0" applyNumberFormat="1" applyFont="1" applyBorder="1" applyAlignment="1">
      <alignment horizontal="center" vertical="center"/>
    </xf>
    <xf numFmtId="43" fontId="7" fillId="0" borderId="16" xfId="1" applyFont="1" applyBorder="1" applyAlignment="1">
      <alignment horizontal="right" vertical="center"/>
    </xf>
    <xf numFmtId="43" fontId="7" fillId="0" borderId="16" xfId="1" applyFont="1" applyBorder="1" applyAlignment="1">
      <alignment horizontal="center" vertical="center"/>
    </xf>
    <xf numFmtId="43" fontId="9" fillId="0" borderId="16" xfId="1" applyFont="1" applyBorder="1" applyAlignment="1">
      <alignment horizontal="center" vertical="center"/>
    </xf>
    <xf numFmtId="190" fontId="9" fillId="0" borderId="16" xfId="1" applyNumberFormat="1" applyFont="1" applyBorder="1" applyAlignment="1">
      <alignment horizontal="center" vertical="center"/>
    </xf>
    <xf numFmtId="4" fontId="9" fillId="0" borderId="16" xfId="0" applyNumberFormat="1" applyFont="1" applyBorder="1" applyAlignment="1">
      <alignment horizontal="right" vertical="center"/>
    </xf>
    <xf numFmtId="0" fontId="9" fillId="0" borderId="26" xfId="0" applyFont="1" applyBorder="1" applyAlignment="1">
      <alignment horizontal="right" vertical="center"/>
    </xf>
    <xf numFmtId="0" fontId="7" fillId="0" borderId="27" xfId="0" applyFont="1" applyBorder="1" applyAlignment="1">
      <alignment vertical="top"/>
    </xf>
    <xf numFmtId="43" fontId="7" fillId="0" borderId="26" xfId="0" applyNumberFormat="1" applyFont="1" applyBorder="1" applyAlignment="1">
      <alignment horizontal="center" vertical="center"/>
    </xf>
    <xf numFmtId="2" fontId="7" fillId="0" borderId="26" xfId="1" applyNumberFormat="1" applyFont="1" applyBorder="1" applyAlignment="1">
      <alignment horizontal="center" vertical="center"/>
    </xf>
    <xf numFmtId="43" fontId="7" fillId="0" borderId="26" xfId="1" applyFont="1" applyBorder="1" applyAlignment="1">
      <alignment horizontal="center" vertical="center"/>
    </xf>
    <xf numFmtId="43" fontId="9" fillId="0" borderId="26" xfId="1" applyFont="1" applyBorder="1" applyAlignment="1">
      <alignment horizontal="center" vertical="center"/>
    </xf>
    <xf numFmtId="190" fontId="9" fillId="0" borderId="26" xfId="1" applyNumberFormat="1" applyFont="1" applyBorder="1" applyAlignment="1">
      <alignment horizontal="center" vertical="center"/>
    </xf>
    <xf numFmtId="4" fontId="9" fillId="0" borderId="26" xfId="0" applyNumberFormat="1" applyFont="1" applyBorder="1" applyAlignment="1">
      <alignment horizontal="right" vertical="center"/>
    </xf>
    <xf numFmtId="2" fontId="7" fillId="0" borderId="16" xfId="1" applyNumberFormat="1" applyFont="1" applyBorder="1" applyAlignment="1">
      <alignment horizontal="center" vertical="center"/>
    </xf>
    <xf numFmtId="0" fontId="18" fillId="0" borderId="0" xfId="4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43" fontId="7" fillId="0" borderId="0" xfId="1" applyFont="1" applyFill="1" applyBorder="1" applyAlignment="1">
      <alignment horizontal="right" vertical="center"/>
    </xf>
    <xf numFmtId="43" fontId="13" fillId="0" borderId="0" xfId="1" applyFont="1" applyFill="1" applyBorder="1" applyAlignment="1">
      <alignment horizontal="center" vertical="center" shrinkToFit="1"/>
    </xf>
    <xf numFmtId="0" fontId="7" fillId="0" borderId="0" xfId="4" applyFont="1" applyAlignment="1">
      <alignment horizontal="left"/>
    </xf>
    <xf numFmtId="43" fontId="7" fillId="0" borderId="1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43" fontId="13" fillId="0" borderId="8" xfId="1" applyFont="1" applyBorder="1" applyAlignment="1">
      <alignment horizontal="center" vertical="center"/>
    </xf>
    <xf numFmtId="43" fontId="13" fillId="0" borderId="9" xfId="1" applyFont="1" applyBorder="1" applyAlignment="1">
      <alignment horizontal="center" vertical="center"/>
    </xf>
    <xf numFmtId="43" fontId="6" fillId="0" borderId="8" xfId="1" applyFont="1" applyBorder="1" applyAlignment="1">
      <alignment horizontal="center" vertical="center"/>
    </xf>
    <xf numFmtId="43" fontId="6" fillId="0" borderId="9" xfId="1" applyFont="1" applyBorder="1" applyAlignment="1">
      <alignment horizontal="center" vertical="center"/>
    </xf>
    <xf numFmtId="190" fontId="6" fillId="0" borderId="8" xfId="1" applyNumberFormat="1" applyFont="1" applyBorder="1" applyAlignment="1">
      <alignment horizontal="center" vertical="center"/>
    </xf>
    <xf numFmtId="190" fontId="6" fillId="0" borderId="9" xfId="1" applyNumberFormat="1" applyFont="1" applyBorder="1" applyAlignment="1">
      <alignment horizontal="center" vertical="center"/>
    </xf>
    <xf numFmtId="43" fontId="10" fillId="0" borderId="8" xfId="1" applyFont="1" applyBorder="1" applyAlignment="1">
      <alignment horizontal="center" vertical="center"/>
    </xf>
    <xf numFmtId="43" fontId="10" fillId="0" borderId="9" xfId="1" applyFont="1" applyBorder="1" applyAlignment="1">
      <alignment horizontal="center" vertical="center"/>
    </xf>
    <xf numFmtId="2" fontId="7" fillId="0" borderId="11" xfId="1" applyNumberFormat="1" applyFont="1" applyBorder="1" applyAlignment="1">
      <alignment horizontal="center" vertical="center"/>
    </xf>
    <xf numFmtId="0" fontId="17" fillId="0" borderId="0" xfId="0" applyFont="1"/>
  </cellXfs>
  <cellStyles count="8">
    <cellStyle name="Comma 3" xfId="6" xr:uid="{C47F3BA2-CEC1-4495-8570-F371C10CF8F2}"/>
    <cellStyle name="Comma 4" xfId="2" xr:uid="{A5988AAD-F8EC-46EB-9F8D-15A5E8B79589}"/>
    <cellStyle name="Normal 2" xfId="7" xr:uid="{62E12D58-989C-49B7-9E76-3CD7C3056F6D}"/>
    <cellStyle name="Normal 3" xfId="3" xr:uid="{DC81AF28-1AD7-4216-9029-C3BD078A24DB}"/>
    <cellStyle name="เครื่องหมายจุลภาค 3" xfId="5" xr:uid="{45BC6AEC-E5A5-4CF4-84AB-A9A71B745C74}"/>
    <cellStyle name="จุลภาค" xfId="1" builtinId="3"/>
    <cellStyle name="ปกติ" xfId="0" builtinId="0"/>
    <cellStyle name="ปกติ 2" xfId="4" xr:uid="{0F180A10-E135-4D26-9958-C143C33C6817}"/>
  </cellStyles>
  <dxfs count="0"/>
  <tableStyles count="0" defaultTableStyle="TableStyleMedium2" defaultPivotStyle="PivotStyleLight16"/>
  <colors>
    <mruColors>
      <color rgb="FFE2EFDA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E0B5C-B170-414C-8053-F860CAFA3517}">
  <sheetPr>
    <tabColor rgb="FFFFFF00"/>
    <pageSetUpPr fitToPage="1"/>
  </sheetPr>
  <dimension ref="A1:K105"/>
  <sheetViews>
    <sheetView tabSelected="1" topLeftCell="C60" zoomScale="110" zoomScaleNormal="110" zoomScaleSheetLayoutView="110" workbookViewId="0">
      <selection activeCell="F99" sqref="F99"/>
    </sheetView>
  </sheetViews>
  <sheetFormatPr defaultColWidth="8.875" defaultRowHeight="17.25" x14ac:dyDescent="0.4"/>
  <cols>
    <col min="1" max="1" width="7.625" style="16" customWidth="1"/>
    <col min="2" max="2" width="66.875" style="16" customWidth="1"/>
    <col min="3" max="3" width="10.5" style="16" customWidth="1"/>
    <col min="4" max="4" width="10.125" style="17" customWidth="1"/>
    <col min="5" max="5" width="12.875" style="17" customWidth="1"/>
    <col min="6" max="6" width="14.125" style="16" customWidth="1"/>
    <col min="7" max="7" width="8.75" style="16" customWidth="1"/>
    <col min="8" max="8" width="14.25" style="110" customWidth="1"/>
    <col min="9" max="9" width="13.375" style="16" customWidth="1"/>
    <col min="10" max="10" width="9" style="16" customWidth="1"/>
    <col min="11" max="11" width="13.875" style="17" bestFit="1" customWidth="1"/>
    <col min="12" max="12" width="13.875" style="16" bestFit="1" customWidth="1"/>
    <col min="13" max="13" width="18.5" style="16" customWidth="1"/>
    <col min="14" max="16384" width="8.875" style="16"/>
  </cols>
  <sheetData>
    <row r="1" spans="1:9" ht="21.75" customHeight="1" x14ac:dyDescent="0.4">
      <c r="A1" s="143" t="s">
        <v>7</v>
      </c>
      <c r="B1" s="143"/>
      <c r="C1" s="143"/>
      <c r="D1" s="143"/>
      <c r="E1" s="143"/>
      <c r="F1" s="143"/>
      <c r="G1" s="143"/>
      <c r="H1" s="143"/>
      <c r="I1" s="143"/>
    </row>
    <row r="2" spans="1:9" ht="21.75" customHeight="1" x14ac:dyDescent="0.55000000000000004">
      <c r="A2" s="157" t="s">
        <v>166</v>
      </c>
      <c r="B2" s="157"/>
      <c r="C2" s="157"/>
      <c r="D2" s="157"/>
      <c r="E2" s="157"/>
      <c r="F2" s="157"/>
      <c r="G2" s="157"/>
      <c r="H2" s="157"/>
      <c r="I2" s="157"/>
    </row>
    <row r="3" spans="1:9" ht="21.75" customHeight="1" x14ac:dyDescent="0.5">
      <c r="A3" s="21" t="s">
        <v>8</v>
      </c>
      <c r="B3" s="18"/>
      <c r="C3" s="18"/>
      <c r="D3" s="19"/>
      <c r="E3" s="19"/>
      <c r="F3" s="19"/>
      <c r="G3" s="20"/>
      <c r="H3" s="19"/>
      <c r="I3" s="18"/>
    </row>
    <row r="4" spans="1:9" ht="21.75" customHeight="1" thickBot="1" x14ac:dyDescent="0.45">
      <c r="A4" s="21" t="s">
        <v>167</v>
      </c>
      <c r="B4" s="22"/>
      <c r="C4" s="22"/>
      <c r="D4" s="23"/>
      <c r="E4" s="23"/>
      <c r="F4" s="23"/>
      <c r="G4" s="24"/>
      <c r="H4" s="23"/>
      <c r="I4" s="25"/>
    </row>
    <row r="5" spans="1:9" ht="18" customHeight="1" thickTop="1" x14ac:dyDescent="0.4">
      <c r="A5" s="144" t="s">
        <v>3</v>
      </c>
      <c r="B5" s="146" t="s">
        <v>4</v>
      </c>
      <c r="C5" s="144" t="s">
        <v>5</v>
      </c>
      <c r="D5" s="148" t="s">
        <v>1</v>
      </c>
      <c r="E5" s="148" t="s">
        <v>9</v>
      </c>
      <c r="F5" s="150" t="s">
        <v>10</v>
      </c>
      <c r="G5" s="152" t="s">
        <v>11</v>
      </c>
      <c r="H5" s="154" t="s">
        <v>12</v>
      </c>
      <c r="I5" s="144" t="s">
        <v>13</v>
      </c>
    </row>
    <row r="6" spans="1:9" ht="18" customHeight="1" thickBot="1" x14ac:dyDescent="0.45">
      <c r="A6" s="145"/>
      <c r="B6" s="147"/>
      <c r="C6" s="145"/>
      <c r="D6" s="149"/>
      <c r="E6" s="149"/>
      <c r="F6" s="151"/>
      <c r="G6" s="153"/>
      <c r="H6" s="155"/>
      <c r="I6" s="145"/>
    </row>
    <row r="7" spans="1:9" ht="21.75" customHeight="1" thickTop="1" thickBot="1" x14ac:dyDescent="0.45">
      <c r="A7" s="26"/>
      <c r="B7" s="27" t="s">
        <v>14</v>
      </c>
      <c r="C7" s="27"/>
      <c r="D7" s="28"/>
      <c r="E7" s="28"/>
      <c r="F7" s="29"/>
      <c r="G7" s="30"/>
      <c r="H7" s="4"/>
      <c r="I7" s="27"/>
    </row>
    <row r="8" spans="1:9" ht="21.75" customHeight="1" thickTop="1" x14ac:dyDescent="0.4">
      <c r="A8" s="31">
        <v>1</v>
      </c>
      <c r="B8" s="32" t="s">
        <v>149</v>
      </c>
      <c r="C8" s="33"/>
      <c r="D8" s="34"/>
      <c r="E8" s="34"/>
      <c r="F8" s="35"/>
      <c r="G8" s="36"/>
      <c r="H8" s="6"/>
      <c r="I8" s="33"/>
    </row>
    <row r="9" spans="1:9" ht="20.45" customHeight="1" x14ac:dyDescent="0.4">
      <c r="A9" s="112">
        <v>1.1000000000000001</v>
      </c>
      <c r="B9" s="113" t="s">
        <v>15</v>
      </c>
      <c r="C9" s="114"/>
      <c r="D9" s="115"/>
      <c r="E9" s="116"/>
      <c r="F9" s="117"/>
      <c r="G9" s="118"/>
      <c r="H9" s="117"/>
      <c r="I9" s="119"/>
    </row>
    <row r="10" spans="1:9" ht="20.45" customHeight="1" x14ac:dyDescent="0.4">
      <c r="A10" s="3"/>
      <c r="B10" s="2" t="s">
        <v>16</v>
      </c>
      <c r="C10" s="37" t="s">
        <v>0</v>
      </c>
      <c r="D10" s="38">
        <v>3200</v>
      </c>
      <c r="E10" s="39">
        <v>1.73</v>
      </c>
      <c r="F10" s="40">
        <f>E10*D10</f>
        <v>5536</v>
      </c>
      <c r="G10" s="41">
        <v>1.2162999999999999</v>
      </c>
      <c r="H10" s="40">
        <f>G10*E10</f>
        <v>2.1041989999999999</v>
      </c>
      <c r="I10" s="42">
        <f>G10*F10</f>
        <v>6733.4367999999995</v>
      </c>
    </row>
    <row r="11" spans="1:9" ht="20.45" customHeight="1" x14ac:dyDescent="0.4">
      <c r="A11" s="3" t="s">
        <v>17</v>
      </c>
      <c r="B11" s="2" t="s">
        <v>18</v>
      </c>
      <c r="C11" s="37" t="s">
        <v>19</v>
      </c>
      <c r="D11" s="38">
        <v>10</v>
      </c>
      <c r="E11" s="39">
        <v>1250</v>
      </c>
      <c r="F11" s="40">
        <f t="shared" ref="F11:F59" si="0">E11*D11</f>
        <v>12500</v>
      </c>
      <c r="G11" s="41">
        <f>$G$10</f>
        <v>1.2162999999999999</v>
      </c>
      <c r="H11" s="40">
        <f t="shared" ref="H11:H59" si="1">G11*E11</f>
        <v>1520.375</v>
      </c>
      <c r="I11" s="42">
        <f t="shared" ref="I11:I58" si="2">G11*F11</f>
        <v>15203.75</v>
      </c>
    </row>
    <row r="12" spans="1:9" ht="20.45" customHeight="1" x14ac:dyDescent="0.4">
      <c r="A12" s="3" t="s">
        <v>20</v>
      </c>
      <c r="B12" s="2" t="s">
        <v>21</v>
      </c>
      <c r="C12" s="37" t="s">
        <v>22</v>
      </c>
      <c r="D12" s="38">
        <v>2</v>
      </c>
      <c r="E12" s="39">
        <v>15000</v>
      </c>
      <c r="F12" s="40">
        <f t="shared" si="0"/>
        <v>30000</v>
      </c>
      <c r="G12" s="41">
        <f t="shared" ref="G12:G62" si="3">$G$10</f>
        <v>1.2162999999999999</v>
      </c>
      <c r="H12" s="40">
        <f t="shared" si="1"/>
        <v>18244.5</v>
      </c>
      <c r="I12" s="42">
        <f t="shared" si="2"/>
        <v>36489</v>
      </c>
    </row>
    <row r="13" spans="1:9" ht="20.45" customHeight="1" x14ac:dyDescent="0.4">
      <c r="A13" s="3" t="s">
        <v>23</v>
      </c>
      <c r="B13" s="2" t="s">
        <v>140</v>
      </c>
      <c r="C13" s="37" t="s">
        <v>24</v>
      </c>
      <c r="D13" s="38">
        <v>100</v>
      </c>
      <c r="E13" s="39">
        <v>49676</v>
      </c>
      <c r="F13" s="40">
        <f t="shared" si="0"/>
        <v>4967600</v>
      </c>
      <c r="G13" s="41">
        <f t="shared" si="3"/>
        <v>1.2162999999999999</v>
      </c>
      <c r="H13" s="40">
        <f t="shared" si="1"/>
        <v>60420.918799999999</v>
      </c>
      <c r="I13" s="42">
        <f t="shared" si="2"/>
        <v>6042091.8799999999</v>
      </c>
    </row>
    <row r="14" spans="1:9" ht="20.45" customHeight="1" x14ac:dyDescent="0.4">
      <c r="A14" s="3" t="s">
        <v>25</v>
      </c>
      <c r="B14" s="2" t="s">
        <v>26</v>
      </c>
      <c r="C14" s="37" t="s">
        <v>19</v>
      </c>
      <c r="D14" s="38">
        <v>1</v>
      </c>
      <c r="E14" s="39">
        <v>65000</v>
      </c>
      <c r="F14" s="40">
        <f t="shared" si="0"/>
        <v>65000</v>
      </c>
      <c r="G14" s="41">
        <f t="shared" si="3"/>
        <v>1.2162999999999999</v>
      </c>
      <c r="H14" s="40">
        <f t="shared" si="1"/>
        <v>79059.5</v>
      </c>
      <c r="I14" s="42">
        <f t="shared" si="2"/>
        <v>79059.5</v>
      </c>
    </row>
    <row r="15" spans="1:9" ht="20.45" customHeight="1" x14ac:dyDescent="0.4">
      <c r="A15" s="3" t="s">
        <v>27</v>
      </c>
      <c r="B15" s="2" t="s">
        <v>28</v>
      </c>
      <c r="C15" s="37" t="s">
        <v>19</v>
      </c>
      <c r="D15" s="38">
        <v>5</v>
      </c>
      <c r="E15" s="39">
        <v>12381.63</v>
      </c>
      <c r="F15" s="40">
        <f t="shared" si="0"/>
        <v>61908.149999999994</v>
      </c>
      <c r="G15" s="41">
        <f t="shared" si="3"/>
        <v>1.2162999999999999</v>
      </c>
      <c r="H15" s="40">
        <f t="shared" si="1"/>
        <v>15059.776568999998</v>
      </c>
      <c r="I15" s="42">
        <f t="shared" si="2"/>
        <v>75298.882844999986</v>
      </c>
    </row>
    <row r="16" spans="1:9" ht="20.45" customHeight="1" x14ac:dyDescent="0.4">
      <c r="A16" s="3" t="s">
        <v>29</v>
      </c>
      <c r="B16" s="2" t="s">
        <v>141</v>
      </c>
      <c r="C16" s="37" t="s">
        <v>30</v>
      </c>
      <c r="D16" s="38">
        <v>1</v>
      </c>
      <c r="E16" s="39">
        <v>460000</v>
      </c>
      <c r="F16" s="40">
        <f t="shared" si="0"/>
        <v>460000</v>
      </c>
      <c r="G16" s="41">
        <f t="shared" si="3"/>
        <v>1.2162999999999999</v>
      </c>
      <c r="H16" s="40">
        <f t="shared" si="1"/>
        <v>559498</v>
      </c>
      <c r="I16" s="42">
        <f t="shared" si="2"/>
        <v>559498</v>
      </c>
    </row>
    <row r="17" spans="1:9" ht="20.45" customHeight="1" x14ac:dyDescent="0.4">
      <c r="A17" s="3" t="s">
        <v>31</v>
      </c>
      <c r="B17" s="2" t="s">
        <v>137</v>
      </c>
      <c r="C17" s="37" t="s">
        <v>24</v>
      </c>
      <c r="D17" s="38">
        <v>30</v>
      </c>
      <c r="E17" s="39">
        <v>22500</v>
      </c>
      <c r="F17" s="40">
        <f t="shared" si="0"/>
        <v>675000</v>
      </c>
      <c r="G17" s="41">
        <f t="shared" si="3"/>
        <v>1.2162999999999999</v>
      </c>
      <c r="H17" s="40">
        <f t="shared" si="1"/>
        <v>27366.75</v>
      </c>
      <c r="I17" s="42">
        <f t="shared" si="2"/>
        <v>821002.5</v>
      </c>
    </row>
    <row r="18" spans="1:9" ht="20.45" customHeight="1" x14ac:dyDescent="0.4">
      <c r="A18" s="3" t="s">
        <v>32</v>
      </c>
      <c r="B18" s="2" t="s">
        <v>138</v>
      </c>
      <c r="C18" s="37" t="s">
        <v>24</v>
      </c>
      <c r="D18" s="38">
        <v>612</v>
      </c>
      <c r="E18" s="39">
        <v>24800</v>
      </c>
      <c r="F18" s="40">
        <f t="shared" si="0"/>
        <v>15177600</v>
      </c>
      <c r="G18" s="41">
        <f t="shared" si="3"/>
        <v>1.2162999999999999</v>
      </c>
      <c r="H18" s="40">
        <f t="shared" si="1"/>
        <v>30164.239999999998</v>
      </c>
      <c r="I18" s="42">
        <f t="shared" si="2"/>
        <v>18460514.879999999</v>
      </c>
    </row>
    <row r="19" spans="1:9" ht="20.45" customHeight="1" x14ac:dyDescent="0.4">
      <c r="A19" s="3" t="s">
        <v>33</v>
      </c>
      <c r="B19" s="2" t="s">
        <v>34</v>
      </c>
      <c r="C19" s="37" t="s">
        <v>24</v>
      </c>
      <c r="D19" s="38">
        <v>20</v>
      </c>
      <c r="E19" s="39">
        <v>57100</v>
      </c>
      <c r="F19" s="40">
        <f t="shared" si="0"/>
        <v>1142000</v>
      </c>
      <c r="G19" s="41">
        <f t="shared" si="3"/>
        <v>1.2162999999999999</v>
      </c>
      <c r="H19" s="40">
        <f t="shared" si="1"/>
        <v>69450.73</v>
      </c>
      <c r="I19" s="42">
        <f t="shared" si="2"/>
        <v>1389014.5999999999</v>
      </c>
    </row>
    <row r="20" spans="1:9" ht="20.45" customHeight="1" x14ac:dyDescent="0.4">
      <c r="A20" s="3" t="s">
        <v>35</v>
      </c>
      <c r="B20" s="2" t="s">
        <v>133</v>
      </c>
      <c r="C20" s="37" t="s">
        <v>6</v>
      </c>
      <c r="D20" s="38">
        <v>4</v>
      </c>
      <c r="E20" s="39">
        <v>96970</v>
      </c>
      <c r="F20" s="40">
        <f t="shared" si="0"/>
        <v>387880</v>
      </c>
      <c r="G20" s="41">
        <f t="shared" si="3"/>
        <v>1.2162999999999999</v>
      </c>
      <c r="H20" s="40">
        <f t="shared" si="1"/>
        <v>117944.61099999999</v>
      </c>
      <c r="I20" s="42">
        <f t="shared" si="2"/>
        <v>471778.44399999996</v>
      </c>
    </row>
    <row r="21" spans="1:9" ht="20.45" customHeight="1" x14ac:dyDescent="0.4">
      <c r="A21" s="3" t="s">
        <v>36</v>
      </c>
      <c r="B21" s="2" t="s">
        <v>132</v>
      </c>
      <c r="C21" s="37" t="s">
        <v>6</v>
      </c>
      <c r="D21" s="38">
        <v>4</v>
      </c>
      <c r="E21" s="39">
        <v>44950</v>
      </c>
      <c r="F21" s="40">
        <f t="shared" si="0"/>
        <v>179800</v>
      </c>
      <c r="G21" s="41">
        <f t="shared" si="3"/>
        <v>1.2162999999999999</v>
      </c>
      <c r="H21" s="40">
        <f t="shared" si="1"/>
        <v>54672.684999999998</v>
      </c>
      <c r="I21" s="42">
        <f t="shared" si="2"/>
        <v>218690.74</v>
      </c>
    </row>
    <row r="22" spans="1:9" ht="20.45" customHeight="1" x14ac:dyDescent="0.4">
      <c r="A22" s="3" t="s">
        <v>37</v>
      </c>
      <c r="B22" s="2" t="s">
        <v>134</v>
      </c>
      <c r="C22" s="37" t="s">
        <v>6</v>
      </c>
      <c r="D22" s="38">
        <v>4</v>
      </c>
      <c r="E22" s="39">
        <v>104790</v>
      </c>
      <c r="F22" s="40">
        <f t="shared" si="0"/>
        <v>419160</v>
      </c>
      <c r="G22" s="41">
        <f t="shared" si="3"/>
        <v>1.2162999999999999</v>
      </c>
      <c r="H22" s="40">
        <f t="shared" si="1"/>
        <v>127456.07699999999</v>
      </c>
      <c r="I22" s="42">
        <f t="shared" si="2"/>
        <v>509824.30799999996</v>
      </c>
    </row>
    <row r="23" spans="1:9" ht="20.45" customHeight="1" x14ac:dyDescent="0.4">
      <c r="A23" s="3" t="s">
        <v>38</v>
      </c>
      <c r="B23" s="2" t="s">
        <v>39</v>
      </c>
      <c r="C23" s="37" t="s">
        <v>6</v>
      </c>
      <c r="D23" s="38">
        <v>1</v>
      </c>
      <c r="E23" s="39">
        <v>145000</v>
      </c>
      <c r="F23" s="40">
        <f t="shared" si="0"/>
        <v>145000</v>
      </c>
      <c r="G23" s="41">
        <f t="shared" si="3"/>
        <v>1.2162999999999999</v>
      </c>
      <c r="H23" s="40">
        <f t="shared" si="1"/>
        <v>176363.5</v>
      </c>
      <c r="I23" s="42">
        <f t="shared" si="2"/>
        <v>176363.5</v>
      </c>
    </row>
    <row r="24" spans="1:9" ht="20.45" customHeight="1" x14ac:dyDescent="0.4">
      <c r="A24" s="3" t="s">
        <v>40</v>
      </c>
      <c r="B24" s="2" t="s">
        <v>41</v>
      </c>
      <c r="C24" s="37" t="s">
        <v>6</v>
      </c>
      <c r="D24" s="38">
        <v>1</v>
      </c>
      <c r="E24" s="39">
        <v>874000</v>
      </c>
      <c r="F24" s="40">
        <f t="shared" si="0"/>
        <v>874000</v>
      </c>
      <c r="G24" s="41">
        <f t="shared" si="3"/>
        <v>1.2162999999999999</v>
      </c>
      <c r="H24" s="40">
        <f t="shared" si="1"/>
        <v>1063046.2</v>
      </c>
      <c r="I24" s="42">
        <f t="shared" si="2"/>
        <v>1063046.2</v>
      </c>
    </row>
    <row r="25" spans="1:9" ht="20.45" customHeight="1" x14ac:dyDescent="0.4">
      <c r="A25" s="3" t="s">
        <v>42</v>
      </c>
      <c r="B25" s="2" t="s">
        <v>43</v>
      </c>
      <c r="C25" s="37" t="s">
        <v>6</v>
      </c>
      <c r="D25" s="38">
        <v>4</v>
      </c>
      <c r="E25" s="39">
        <v>67500</v>
      </c>
      <c r="F25" s="40">
        <f t="shared" si="0"/>
        <v>270000</v>
      </c>
      <c r="G25" s="41">
        <f t="shared" si="3"/>
        <v>1.2162999999999999</v>
      </c>
      <c r="H25" s="40">
        <f t="shared" si="1"/>
        <v>82100.25</v>
      </c>
      <c r="I25" s="42">
        <f t="shared" si="2"/>
        <v>328401</v>
      </c>
    </row>
    <row r="26" spans="1:9" ht="20.45" customHeight="1" x14ac:dyDescent="0.4">
      <c r="A26" s="3" t="s">
        <v>44</v>
      </c>
      <c r="B26" s="2" t="s">
        <v>45</v>
      </c>
      <c r="C26" s="37" t="s">
        <v>6</v>
      </c>
      <c r="D26" s="38">
        <v>1</v>
      </c>
      <c r="E26" s="39">
        <v>55120</v>
      </c>
      <c r="F26" s="40">
        <f t="shared" si="0"/>
        <v>55120</v>
      </c>
      <c r="G26" s="41">
        <f t="shared" si="3"/>
        <v>1.2162999999999999</v>
      </c>
      <c r="H26" s="40">
        <f t="shared" si="1"/>
        <v>67042.455999999991</v>
      </c>
      <c r="I26" s="42">
        <f t="shared" si="2"/>
        <v>67042.455999999991</v>
      </c>
    </row>
    <row r="27" spans="1:9" ht="20.45" customHeight="1" x14ac:dyDescent="0.4">
      <c r="A27" s="3" t="s">
        <v>46</v>
      </c>
      <c r="B27" s="2" t="s">
        <v>47</v>
      </c>
      <c r="C27" s="37" t="s">
        <v>6</v>
      </c>
      <c r="D27" s="38">
        <v>1</v>
      </c>
      <c r="E27" s="39">
        <v>127000</v>
      </c>
      <c r="F27" s="40">
        <f t="shared" si="0"/>
        <v>127000</v>
      </c>
      <c r="G27" s="41">
        <f t="shared" si="3"/>
        <v>1.2162999999999999</v>
      </c>
      <c r="H27" s="40">
        <f t="shared" si="1"/>
        <v>154470.1</v>
      </c>
      <c r="I27" s="42">
        <f t="shared" si="2"/>
        <v>154470.1</v>
      </c>
    </row>
    <row r="28" spans="1:9" ht="20.45" customHeight="1" x14ac:dyDescent="0.4">
      <c r="A28" s="3" t="s">
        <v>48</v>
      </c>
      <c r="B28" s="2" t="s">
        <v>49</v>
      </c>
      <c r="C28" s="37" t="s">
        <v>6</v>
      </c>
      <c r="D28" s="38">
        <v>16</v>
      </c>
      <c r="E28" s="39">
        <v>85600</v>
      </c>
      <c r="F28" s="40">
        <f t="shared" si="0"/>
        <v>1369600</v>
      </c>
      <c r="G28" s="41">
        <f t="shared" si="3"/>
        <v>1.2162999999999999</v>
      </c>
      <c r="H28" s="40">
        <f t="shared" si="1"/>
        <v>104115.28</v>
      </c>
      <c r="I28" s="42">
        <f t="shared" si="2"/>
        <v>1665844.48</v>
      </c>
    </row>
    <row r="29" spans="1:9" ht="20.45" customHeight="1" x14ac:dyDescent="0.4">
      <c r="A29" s="3" t="s">
        <v>50</v>
      </c>
      <c r="B29" s="2" t="s">
        <v>51</v>
      </c>
      <c r="C29" s="37" t="s">
        <v>6</v>
      </c>
      <c r="D29" s="38">
        <v>16</v>
      </c>
      <c r="E29" s="39">
        <v>50500</v>
      </c>
      <c r="F29" s="40">
        <f t="shared" si="0"/>
        <v>808000</v>
      </c>
      <c r="G29" s="41">
        <f t="shared" si="3"/>
        <v>1.2162999999999999</v>
      </c>
      <c r="H29" s="40">
        <f t="shared" si="1"/>
        <v>61423.149999999994</v>
      </c>
      <c r="I29" s="42">
        <f t="shared" si="2"/>
        <v>982770.39999999991</v>
      </c>
    </row>
    <row r="30" spans="1:9" ht="20.45" customHeight="1" x14ac:dyDescent="0.4">
      <c r="A30" s="3" t="s">
        <v>52</v>
      </c>
      <c r="B30" s="2" t="s">
        <v>53</v>
      </c>
      <c r="C30" s="37" t="s">
        <v>6</v>
      </c>
      <c r="D30" s="38">
        <v>2</v>
      </c>
      <c r="E30" s="39">
        <v>163000</v>
      </c>
      <c r="F30" s="40">
        <f t="shared" si="0"/>
        <v>326000</v>
      </c>
      <c r="G30" s="41">
        <f t="shared" si="3"/>
        <v>1.2162999999999999</v>
      </c>
      <c r="H30" s="40">
        <f t="shared" si="1"/>
        <v>198256.9</v>
      </c>
      <c r="I30" s="42">
        <f t="shared" si="2"/>
        <v>396513.8</v>
      </c>
    </row>
    <row r="31" spans="1:9" ht="20.45" customHeight="1" x14ac:dyDescent="0.4">
      <c r="A31" s="3" t="s">
        <v>54</v>
      </c>
      <c r="B31" s="2" t="s">
        <v>55</v>
      </c>
      <c r="C31" s="37" t="s">
        <v>6</v>
      </c>
      <c r="D31" s="38">
        <v>2</v>
      </c>
      <c r="E31" s="39">
        <v>143000</v>
      </c>
      <c r="F31" s="40">
        <f t="shared" si="0"/>
        <v>286000</v>
      </c>
      <c r="G31" s="41">
        <f t="shared" si="3"/>
        <v>1.2162999999999999</v>
      </c>
      <c r="H31" s="40">
        <f t="shared" si="1"/>
        <v>173930.9</v>
      </c>
      <c r="I31" s="42">
        <f t="shared" si="2"/>
        <v>347861.8</v>
      </c>
    </row>
    <row r="32" spans="1:9" ht="20.45" customHeight="1" x14ac:dyDescent="0.4">
      <c r="A32" s="3" t="s">
        <v>56</v>
      </c>
      <c r="B32" s="2" t="s">
        <v>57</v>
      </c>
      <c r="C32" s="37" t="s">
        <v>6</v>
      </c>
      <c r="D32" s="38">
        <v>6</v>
      </c>
      <c r="E32" s="39">
        <v>148000</v>
      </c>
      <c r="F32" s="40">
        <f t="shared" si="0"/>
        <v>888000</v>
      </c>
      <c r="G32" s="41">
        <f t="shared" si="3"/>
        <v>1.2162999999999999</v>
      </c>
      <c r="H32" s="40">
        <f t="shared" si="1"/>
        <v>180012.4</v>
      </c>
      <c r="I32" s="42">
        <f t="shared" si="2"/>
        <v>1080074.3999999999</v>
      </c>
    </row>
    <row r="33" spans="1:9" ht="20.45" customHeight="1" x14ac:dyDescent="0.4">
      <c r="A33" s="3" t="s">
        <v>58</v>
      </c>
      <c r="B33" s="2" t="s">
        <v>59</v>
      </c>
      <c r="C33" s="37" t="s">
        <v>6</v>
      </c>
      <c r="D33" s="38">
        <v>2</v>
      </c>
      <c r="E33" s="39">
        <v>174000</v>
      </c>
      <c r="F33" s="40">
        <f t="shared" si="0"/>
        <v>348000</v>
      </c>
      <c r="G33" s="41">
        <f t="shared" si="3"/>
        <v>1.2162999999999999</v>
      </c>
      <c r="H33" s="40">
        <f t="shared" si="1"/>
        <v>211636.19999999998</v>
      </c>
      <c r="I33" s="42">
        <f t="shared" si="2"/>
        <v>423272.39999999997</v>
      </c>
    </row>
    <row r="34" spans="1:9" ht="20.45" customHeight="1" x14ac:dyDescent="0.4">
      <c r="A34" s="3" t="s">
        <v>60</v>
      </c>
      <c r="B34" s="2" t="s">
        <v>61</v>
      </c>
      <c r="C34" s="37" t="s">
        <v>6</v>
      </c>
      <c r="D34" s="38">
        <v>2</v>
      </c>
      <c r="E34" s="39">
        <v>156000</v>
      </c>
      <c r="F34" s="40">
        <f t="shared" si="0"/>
        <v>312000</v>
      </c>
      <c r="G34" s="41">
        <f t="shared" si="3"/>
        <v>1.2162999999999999</v>
      </c>
      <c r="H34" s="40">
        <f t="shared" si="1"/>
        <v>189742.8</v>
      </c>
      <c r="I34" s="42">
        <f t="shared" si="2"/>
        <v>379485.6</v>
      </c>
    </row>
    <row r="35" spans="1:9" ht="20.45" customHeight="1" x14ac:dyDescent="0.4">
      <c r="A35" s="3" t="s">
        <v>62</v>
      </c>
      <c r="B35" s="2" t="s">
        <v>63</v>
      </c>
      <c r="C35" s="37" t="s">
        <v>6</v>
      </c>
      <c r="D35" s="38">
        <v>8</v>
      </c>
      <c r="E35" s="39">
        <v>73600</v>
      </c>
      <c r="F35" s="40">
        <f t="shared" si="0"/>
        <v>588800</v>
      </c>
      <c r="G35" s="41">
        <f t="shared" si="3"/>
        <v>1.2162999999999999</v>
      </c>
      <c r="H35" s="40">
        <f t="shared" si="1"/>
        <v>89519.679999999993</v>
      </c>
      <c r="I35" s="42">
        <f t="shared" si="2"/>
        <v>716157.43999999994</v>
      </c>
    </row>
    <row r="36" spans="1:9" ht="20.45" customHeight="1" x14ac:dyDescent="0.4">
      <c r="A36" s="3" t="s">
        <v>64</v>
      </c>
      <c r="B36" s="2" t="s">
        <v>65</v>
      </c>
      <c r="C36" s="37" t="s">
        <v>6</v>
      </c>
      <c r="D36" s="38">
        <v>8</v>
      </c>
      <c r="E36" s="39">
        <v>52500</v>
      </c>
      <c r="F36" s="40">
        <f t="shared" si="0"/>
        <v>420000</v>
      </c>
      <c r="G36" s="41">
        <f t="shared" si="3"/>
        <v>1.2162999999999999</v>
      </c>
      <c r="H36" s="40">
        <f t="shared" si="1"/>
        <v>63855.75</v>
      </c>
      <c r="I36" s="42">
        <f t="shared" si="2"/>
        <v>510846</v>
      </c>
    </row>
    <row r="37" spans="1:9" ht="20.45" customHeight="1" x14ac:dyDescent="0.4">
      <c r="A37" s="3" t="s">
        <v>66</v>
      </c>
      <c r="B37" s="2" t="s">
        <v>67</v>
      </c>
      <c r="C37" s="37" t="s">
        <v>6</v>
      </c>
      <c r="D37" s="38">
        <v>1</v>
      </c>
      <c r="E37" s="39">
        <v>180000</v>
      </c>
      <c r="F37" s="40">
        <f t="shared" si="0"/>
        <v>180000</v>
      </c>
      <c r="G37" s="41">
        <f t="shared" si="3"/>
        <v>1.2162999999999999</v>
      </c>
      <c r="H37" s="40">
        <f t="shared" si="1"/>
        <v>218934</v>
      </c>
      <c r="I37" s="42">
        <f t="shared" si="2"/>
        <v>218934</v>
      </c>
    </row>
    <row r="38" spans="1:9" ht="20.45" customHeight="1" x14ac:dyDescent="0.4">
      <c r="A38" s="3" t="s">
        <v>68</v>
      </c>
      <c r="B38" s="2" t="s">
        <v>69</v>
      </c>
      <c r="C38" s="37" t="s">
        <v>6</v>
      </c>
      <c r="D38" s="38">
        <v>1</v>
      </c>
      <c r="E38" s="39">
        <v>160000</v>
      </c>
      <c r="F38" s="40">
        <f t="shared" si="0"/>
        <v>160000</v>
      </c>
      <c r="G38" s="41">
        <f t="shared" si="3"/>
        <v>1.2162999999999999</v>
      </c>
      <c r="H38" s="40">
        <f t="shared" si="1"/>
        <v>194608</v>
      </c>
      <c r="I38" s="42">
        <f t="shared" si="2"/>
        <v>194608</v>
      </c>
    </row>
    <row r="39" spans="1:9" ht="20.45" customHeight="1" x14ac:dyDescent="0.4">
      <c r="A39" s="3" t="s">
        <v>70</v>
      </c>
      <c r="B39" s="2" t="s">
        <v>71</v>
      </c>
      <c r="C39" s="37" t="s">
        <v>6</v>
      </c>
      <c r="D39" s="38">
        <v>7</v>
      </c>
      <c r="E39" s="39">
        <v>49365</v>
      </c>
      <c r="F39" s="40">
        <f t="shared" si="0"/>
        <v>345555</v>
      </c>
      <c r="G39" s="41">
        <f t="shared" si="3"/>
        <v>1.2162999999999999</v>
      </c>
      <c r="H39" s="40">
        <f t="shared" si="1"/>
        <v>60042.6495</v>
      </c>
      <c r="I39" s="42">
        <f t="shared" si="2"/>
        <v>420298.5465</v>
      </c>
    </row>
    <row r="40" spans="1:9" ht="20.45" customHeight="1" x14ac:dyDescent="0.4">
      <c r="A40" s="3" t="s">
        <v>72</v>
      </c>
      <c r="B40" s="2" t="s">
        <v>73</v>
      </c>
      <c r="C40" s="37" t="s">
        <v>6</v>
      </c>
      <c r="D40" s="38">
        <v>1</v>
      </c>
      <c r="E40" s="39">
        <v>429000</v>
      </c>
      <c r="F40" s="40">
        <f t="shared" si="0"/>
        <v>429000</v>
      </c>
      <c r="G40" s="41">
        <f t="shared" si="3"/>
        <v>1.2162999999999999</v>
      </c>
      <c r="H40" s="40">
        <f t="shared" si="1"/>
        <v>521792.69999999995</v>
      </c>
      <c r="I40" s="42">
        <f t="shared" si="2"/>
        <v>521792.69999999995</v>
      </c>
    </row>
    <row r="41" spans="1:9" ht="20.45" customHeight="1" x14ac:dyDescent="0.4">
      <c r="A41" s="3" t="s">
        <v>74</v>
      </c>
      <c r="B41" s="2" t="s">
        <v>75</v>
      </c>
      <c r="C41" s="37" t="s">
        <v>6</v>
      </c>
      <c r="D41" s="38">
        <v>1</v>
      </c>
      <c r="E41" s="39">
        <v>530000</v>
      </c>
      <c r="F41" s="40">
        <f t="shared" si="0"/>
        <v>530000</v>
      </c>
      <c r="G41" s="41">
        <f t="shared" si="3"/>
        <v>1.2162999999999999</v>
      </c>
      <c r="H41" s="40">
        <f t="shared" si="1"/>
        <v>644639</v>
      </c>
      <c r="I41" s="42">
        <f t="shared" si="2"/>
        <v>644639</v>
      </c>
    </row>
    <row r="42" spans="1:9" ht="20.45" customHeight="1" x14ac:dyDescent="0.4">
      <c r="A42" s="3" t="s">
        <v>76</v>
      </c>
      <c r="B42" s="2" t="s">
        <v>77</v>
      </c>
      <c r="C42" s="37" t="s">
        <v>6</v>
      </c>
      <c r="D42" s="38">
        <v>1</v>
      </c>
      <c r="E42" s="39">
        <v>562000</v>
      </c>
      <c r="F42" s="40">
        <f t="shared" si="0"/>
        <v>562000</v>
      </c>
      <c r="G42" s="41">
        <f t="shared" si="3"/>
        <v>1.2162999999999999</v>
      </c>
      <c r="H42" s="40">
        <f t="shared" si="1"/>
        <v>683560.6</v>
      </c>
      <c r="I42" s="42">
        <f t="shared" si="2"/>
        <v>683560.6</v>
      </c>
    </row>
    <row r="43" spans="1:9" ht="20.45" customHeight="1" x14ac:dyDescent="0.4">
      <c r="A43" s="3" t="s">
        <v>78</v>
      </c>
      <c r="B43" s="2" t="s">
        <v>79</v>
      </c>
      <c r="C43" s="37" t="s">
        <v>6</v>
      </c>
      <c r="D43" s="38">
        <v>1</v>
      </c>
      <c r="E43" s="39">
        <v>521000</v>
      </c>
      <c r="F43" s="40">
        <f t="shared" si="0"/>
        <v>521000</v>
      </c>
      <c r="G43" s="41">
        <f t="shared" si="3"/>
        <v>1.2162999999999999</v>
      </c>
      <c r="H43" s="40">
        <f t="shared" si="1"/>
        <v>633692.29999999993</v>
      </c>
      <c r="I43" s="42">
        <f t="shared" si="2"/>
        <v>633692.29999999993</v>
      </c>
    </row>
    <row r="44" spans="1:9" ht="20.45" customHeight="1" x14ac:dyDescent="0.4">
      <c r="A44" s="3" t="s">
        <v>80</v>
      </c>
      <c r="B44" s="2" t="s">
        <v>81</v>
      </c>
      <c r="C44" s="37" t="s">
        <v>6</v>
      </c>
      <c r="D44" s="38">
        <v>42</v>
      </c>
      <c r="E44" s="43">
        <v>74000</v>
      </c>
      <c r="F44" s="40">
        <f t="shared" si="0"/>
        <v>3108000</v>
      </c>
      <c r="G44" s="41">
        <f t="shared" si="3"/>
        <v>1.2162999999999999</v>
      </c>
      <c r="H44" s="40">
        <f t="shared" si="1"/>
        <v>90006.2</v>
      </c>
      <c r="I44" s="42">
        <f t="shared" si="2"/>
        <v>3780260.4</v>
      </c>
    </row>
    <row r="45" spans="1:9" ht="20.45" customHeight="1" x14ac:dyDescent="0.4">
      <c r="A45" s="3" t="s">
        <v>82</v>
      </c>
      <c r="B45" s="2" t="s">
        <v>83</v>
      </c>
      <c r="C45" s="37" t="s">
        <v>30</v>
      </c>
      <c r="D45" s="38">
        <v>1</v>
      </c>
      <c r="E45" s="39">
        <v>1471215.08</v>
      </c>
      <c r="F45" s="40">
        <f t="shared" si="0"/>
        <v>1471215.08</v>
      </c>
      <c r="G45" s="41">
        <f t="shared" si="3"/>
        <v>1.2162999999999999</v>
      </c>
      <c r="H45" s="40">
        <f t="shared" si="1"/>
        <v>1789438.9018039999</v>
      </c>
      <c r="I45" s="42">
        <f t="shared" si="2"/>
        <v>1789438.9018039999</v>
      </c>
    </row>
    <row r="46" spans="1:9" ht="20.45" customHeight="1" x14ac:dyDescent="0.4">
      <c r="A46" s="3" t="s">
        <v>84</v>
      </c>
      <c r="B46" s="2" t="s">
        <v>128</v>
      </c>
      <c r="C46" s="37" t="s">
        <v>0</v>
      </c>
      <c r="D46" s="38">
        <v>180</v>
      </c>
      <c r="E46" s="43">
        <v>5777</v>
      </c>
      <c r="F46" s="40">
        <f t="shared" si="0"/>
        <v>1039860</v>
      </c>
      <c r="G46" s="41">
        <f t="shared" si="3"/>
        <v>1.2162999999999999</v>
      </c>
      <c r="H46" s="40">
        <f t="shared" si="1"/>
        <v>7026.5650999999998</v>
      </c>
      <c r="I46" s="42">
        <f t="shared" si="2"/>
        <v>1264781.7179999999</v>
      </c>
    </row>
    <row r="47" spans="1:9" ht="20.45" customHeight="1" x14ac:dyDescent="0.4">
      <c r="A47" s="3" t="s">
        <v>85</v>
      </c>
      <c r="B47" s="2" t="s">
        <v>131</v>
      </c>
      <c r="C47" s="37" t="s">
        <v>6</v>
      </c>
      <c r="D47" s="38">
        <v>1</v>
      </c>
      <c r="E47" s="39">
        <v>36500</v>
      </c>
      <c r="F47" s="40">
        <f t="shared" si="0"/>
        <v>36500</v>
      </c>
      <c r="G47" s="41">
        <f t="shared" si="3"/>
        <v>1.2162999999999999</v>
      </c>
      <c r="H47" s="40">
        <f t="shared" si="1"/>
        <v>44394.95</v>
      </c>
      <c r="I47" s="42">
        <f t="shared" si="2"/>
        <v>44394.95</v>
      </c>
    </row>
    <row r="48" spans="1:9" ht="20.45" customHeight="1" x14ac:dyDescent="0.4">
      <c r="A48" s="3" t="s">
        <v>86</v>
      </c>
      <c r="B48" s="2" t="s">
        <v>87</v>
      </c>
      <c r="C48" s="37" t="s">
        <v>6</v>
      </c>
      <c r="D48" s="38">
        <v>6</v>
      </c>
      <c r="E48" s="39">
        <v>43350</v>
      </c>
      <c r="F48" s="40">
        <f t="shared" si="0"/>
        <v>260100</v>
      </c>
      <c r="G48" s="41">
        <f t="shared" si="3"/>
        <v>1.2162999999999999</v>
      </c>
      <c r="H48" s="40">
        <f t="shared" si="1"/>
        <v>52726.604999999996</v>
      </c>
      <c r="I48" s="42">
        <f t="shared" si="2"/>
        <v>316359.63</v>
      </c>
    </row>
    <row r="49" spans="1:11" ht="20.45" customHeight="1" x14ac:dyDescent="0.4">
      <c r="A49" s="3" t="s">
        <v>88</v>
      </c>
      <c r="B49" s="2" t="s">
        <v>135</v>
      </c>
      <c r="C49" s="37" t="s">
        <v>24</v>
      </c>
      <c r="D49" s="38">
        <v>18</v>
      </c>
      <c r="E49" s="43">
        <f>6740*1.15</f>
        <v>7750.9999999999991</v>
      </c>
      <c r="F49" s="40">
        <f t="shared" si="0"/>
        <v>139517.99999999997</v>
      </c>
      <c r="G49" s="41">
        <f t="shared" si="3"/>
        <v>1.2162999999999999</v>
      </c>
      <c r="H49" s="40">
        <f t="shared" si="1"/>
        <v>9427.541299999999</v>
      </c>
      <c r="I49" s="42">
        <f t="shared" si="2"/>
        <v>169695.74339999995</v>
      </c>
    </row>
    <row r="50" spans="1:11" ht="20.45" customHeight="1" x14ac:dyDescent="0.4">
      <c r="A50" s="3" t="s">
        <v>89</v>
      </c>
      <c r="B50" s="2" t="s">
        <v>136</v>
      </c>
      <c r="C50" s="37" t="s">
        <v>24</v>
      </c>
      <c r="D50" s="38">
        <v>42</v>
      </c>
      <c r="E50" s="43">
        <f>7720*1.15</f>
        <v>8878</v>
      </c>
      <c r="F50" s="40">
        <f t="shared" si="0"/>
        <v>372876</v>
      </c>
      <c r="G50" s="41">
        <f t="shared" si="3"/>
        <v>1.2162999999999999</v>
      </c>
      <c r="H50" s="40">
        <f t="shared" si="1"/>
        <v>10798.311399999999</v>
      </c>
      <c r="I50" s="42">
        <f t="shared" si="2"/>
        <v>453529.07879999996</v>
      </c>
    </row>
    <row r="51" spans="1:11" ht="20.45" customHeight="1" x14ac:dyDescent="0.4">
      <c r="A51" s="3" t="s">
        <v>90</v>
      </c>
      <c r="B51" s="2" t="s">
        <v>91</v>
      </c>
      <c r="C51" s="37" t="s">
        <v>24</v>
      </c>
      <c r="D51" s="38">
        <v>88</v>
      </c>
      <c r="E51" s="39">
        <v>32500</v>
      </c>
      <c r="F51" s="40">
        <f t="shared" si="0"/>
        <v>2860000</v>
      </c>
      <c r="G51" s="41">
        <f t="shared" si="3"/>
        <v>1.2162999999999999</v>
      </c>
      <c r="H51" s="40">
        <f t="shared" si="1"/>
        <v>39529.75</v>
      </c>
      <c r="I51" s="42">
        <f t="shared" si="2"/>
        <v>3478618</v>
      </c>
    </row>
    <row r="52" spans="1:11" ht="20.45" customHeight="1" x14ac:dyDescent="0.4">
      <c r="A52" s="3" t="s">
        <v>92</v>
      </c>
      <c r="B52" s="2" t="s">
        <v>93</v>
      </c>
      <c r="C52" s="37" t="s">
        <v>30</v>
      </c>
      <c r="D52" s="38">
        <v>1</v>
      </c>
      <c r="E52" s="39">
        <v>310000</v>
      </c>
      <c r="F52" s="40">
        <f t="shared" si="0"/>
        <v>310000</v>
      </c>
      <c r="G52" s="41">
        <f t="shared" si="3"/>
        <v>1.2162999999999999</v>
      </c>
      <c r="H52" s="40">
        <f t="shared" si="1"/>
        <v>377053</v>
      </c>
      <c r="I52" s="42">
        <f t="shared" si="2"/>
        <v>377053</v>
      </c>
    </row>
    <row r="53" spans="1:11" ht="20.45" customHeight="1" x14ac:dyDescent="0.4">
      <c r="A53" s="3" t="s">
        <v>94</v>
      </c>
      <c r="B53" s="2" t="s">
        <v>95</v>
      </c>
      <c r="C53" s="37" t="s">
        <v>6</v>
      </c>
      <c r="D53" s="38">
        <v>1</v>
      </c>
      <c r="E53" s="39">
        <v>144320</v>
      </c>
      <c r="F53" s="40">
        <f t="shared" si="0"/>
        <v>144320</v>
      </c>
      <c r="G53" s="41">
        <f t="shared" si="3"/>
        <v>1.2162999999999999</v>
      </c>
      <c r="H53" s="40">
        <f t="shared" si="1"/>
        <v>175536.416</v>
      </c>
      <c r="I53" s="42">
        <f t="shared" si="2"/>
        <v>175536.416</v>
      </c>
    </row>
    <row r="54" spans="1:11" ht="20.45" customHeight="1" x14ac:dyDescent="0.4">
      <c r="A54" s="3" t="s">
        <v>96</v>
      </c>
      <c r="B54" s="2" t="s">
        <v>127</v>
      </c>
      <c r="C54" s="37" t="s">
        <v>6</v>
      </c>
      <c r="D54" s="38">
        <v>4</v>
      </c>
      <c r="E54" s="39">
        <v>28000</v>
      </c>
      <c r="F54" s="40">
        <f t="shared" si="0"/>
        <v>112000</v>
      </c>
      <c r="G54" s="41">
        <f t="shared" si="3"/>
        <v>1.2162999999999999</v>
      </c>
      <c r="H54" s="40">
        <f t="shared" si="1"/>
        <v>34056.400000000001</v>
      </c>
      <c r="I54" s="42">
        <f t="shared" si="2"/>
        <v>136225.60000000001</v>
      </c>
    </row>
    <row r="55" spans="1:11" ht="20.45" customHeight="1" x14ac:dyDescent="0.4">
      <c r="A55" s="3" t="s">
        <v>97</v>
      </c>
      <c r="B55" s="2" t="s">
        <v>98</v>
      </c>
      <c r="C55" s="37" t="s">
        <v>6</v>
      </c>
      <c r="D55" s="38">
        <v>10</v>
      </c>
      <c r="E55" s="39">
        <v>18368.080000000002</v>
      </c>
      <c r="F55" s="40">
        <f t="shared" si="0"/>
        <v>183680.80000000002</v>
      </c>
      <c r="G55" s="41">
        <f t="shared" si="3"/>
        <v>1.2162999999999999</v>
      </c>
      <c r="H55" s="40">
        <f t="shared" si="1"/>
        <v>22341.095703999999</v>
      </c>
      <c r="I55" s="42">
        <f t="shared" si="2"/>
        <v>223410.95704000001</v>
      </c>
    </row>
    <row r="56" spans="1:11" ht="20.45" customHeight="1" x14ac:dyDescent="0.4">
      <c r="A56" s="3" t="s">
        <v>99</v>
      </c>
      <c r="B56" s="2" t="s">
        <v>100</v>
      </c>
      <c r="C56" s="37" t="s">
        <v>30</v>
      </c>
      <c r="D56" s="38">
        <v>4</v>
      </c>
      <c r="E56" s="39">
        <v>13800</v>
      </c>
      <c r="F56" s="40">
        <f>E56*D56</f>
        <v>55200</v>
      </c>
      <c r="G56" s="41">
        <f t="shared" si="3"/>
        <v>1.2162999999999999</v>
      </c>
      <c r="H56" s="40">
        <f t="shared" si="1"/>
        <v>16784.939999999999</v>
      </c>
      <c r="I56" s="42">
        <f t="shared" si="2"/>
        <v>67139.759999999995</v>
      </c>
    </row>
    <row r="57" spans="1:11" ht="20.45" customHeight="1" x14ac:dyDescent="0.4">
      <c r="A57" s="3" t="s">
        <v>101</v>
      </c>
      <c r="B57" s="2" t="s">
        <v>102</v>
      </c>
      <c r="C57" s="37" t="s">
        <v>19</v>
      </c>
      <c r="D57" s="38">
        <v>2</v>
      </c>
      <c r="E57" s="39">
        <v>100000</v>
      </c>
      <c r="F57" s="44">
        <f>E57*D57</f>
        <v>200000</v>
      </c>
      <c r="G57" s="41">
        <f t="shared" si="3"/>
        <v>1.2162999999999999</v>
      </c>
      <c r="H57" s="40">
        <f t="shared" si="1"/>
        <v>121630</v>
      </c>
      <c r="I57" s="45">
        <f t="shared" si="2"/>
        <v>243260</v>
      </c>
    </row>
    <row r="58" spans="1:11" ht="20.45" customHeight="1" x14ac:dyDescent="0.4">
      <c r="A58" s="3" t="s">
        <v>103</v>
      </c>
      <c r="B58" s="2" t="s">
        <v>129</v>
      </c>
      <c r="C58" s="37" t="s">
        <v>30</v>
      </c>
      <c r="D58" s="38">
        <v>1</v>
      </c>
      <c r="E58" s="39">
        <v>15000</v>
      </c>
      <c r="F58" s="40">
        <f t="shared" si="0"/>
        <v>15000</v>
      </c>
      <c r="G58" s="41">
        <f t="shared" si="3"/>
        <v>1.2162999999999999</v>
      </c>
      <c r="H58" s="40">
        <f t="shared" si="1"/>
        <v>18244.5</v>
      </c>
      <c r="I58" s="42">
        <f t="shared" si="2"/>
        <v>18244.5</v>
      </c>
    </row>
    <row r="59" spans="1:11" ht="20.45" customHeight="1" x14ac:dyDescent="0.4">
      <c r="A59" s="3" t="s">
        <v>104</v>
      </c>
      <c r="B59" s="2" t="s">
        <v>143</v>
      </c>
      <c r="C59" s="37" t="s">
        <v>24</v>
      </c>
      <c r="D59" s="38">
        <f>12*20</f>
        <v>240</v>
      </c>
      <c r="E59" s="39">
        <v>1520</v>
      </c>
      <c r="F59" s="40">
        <f t="shared" si="0"/>
        <v>364800</v>
      </c>
      <c r="G59" s="41">
        <f t="shared" si="3"/>
        <v>1.2162999999999999</v>
      </c>
      <c r="H59" s="40">
        <f t="shared" si="1"/>
        <v>1848.7759999999998</v>
      </c>
      <c r="I59" s="42">
        <f>G59*F59</f>
        <v>443706.24</v>
      </c>
    </row>
    <row r="60" spans="1:11" ht="20.45" customHeight="1" x14ac:dyDescent="0.4">
      <c r="A60" s="3"/>
      <c r="B60" s="2" t="s">
        <v>152</v>
      </c>
      <c r="C60" s="37" t="s">
        <v>24</v>
      </c>
      <c r="D60" s="38">
        <f>100*6*4+20</f>
        <v>2420</v>
      </c>
      <c r="E60" s="39">
        <v>752</v>
      </c>
      <c r="F60" s="40">
        <f t="shared" ref="F60" si="4">E60*D60</f>
        <v>1819840</v>
      </c>
      <c r="G60" s="41">
        <f t="shared" si="3"/>
        <v>1.2162999999999999</v>
      </c>
      <c r="H60" s="40">
        <f t="shared" ref="H60" si="5">G60*E60</f>
        <v>914.6576</v>
      </c>
      <c r="I60" s="42">
        <f>G60*F60</f>
        <v>2213471.392</v>
      </c>
    </row>
    <row r="61" spans="1:11" ht="20.45" customHeight="1" x14ac:dyDescent="0.4">
      <c r="A61" s="3"/>
      <c r="B61" s="46" t="s">
        <v>144</v>
      </c>
      <c r="C61" s="37" t="s">
        <v>24</v>
      </c>
      <c r="D61" s="38">
        <v>400</v>
      </c>
      <c r="E61" s="39">
        <v>356</v>
      </c>
      <c r="F61" s="40">
        <f t="shared" ref="F61" si="6">E61*D61</f>
        <v>142400</v>
      </c>
      <c r="G61" s="41">
        <f t="shared" si="3"/>
        <v>1.2162999999999999</v>
      </c>
      <c r="H61" s="40">
        <f t="shared" ref="H61" si="7">G61*E61</f>
        <v>433.00279999999998</v>
      </c>
      <c r="I61" s="42">
        <f>G61*F61</f>
        <v>173201.12</v>
      </c>
    </row>
    <row r="62" spans="1:11" ht="20.45" customHeight="1" x14ac:dyDescent="0.4">
      <c r="A62" s="120" t="s">
        <v>105</v>
      </c>
      <c r="B62" s="121" t="s">
        <v>106</v>
      </c>
      <c r="C62" s="122" t="s">
        <v>30</v>
      </c>
      <c r="D62" s="123">
        <v>1</v>
      </c>
      <c r="E62" s="124">
        <v>100000</v>
      </c>
      <c r="F62" s="125">
        <f>E62*D62</f>
        <v>100000</v>
      </c>
      <c r="G62" s="126">
        <f t="shared" si="3"/>
        <v>1.2162999999999999</v>
      </c>
      <c r="H62" s="125">
        <f>G62*E62</f>
        <v>121630</v>
      </c>
      <c r="I62" s="127">
        <f>G62*F62</f>
        <v>121630</v>
      </c>
    </row>
    <row r="63" spans="1:11" s="53" customFormat="1" ht="20.45" customHeight="1" x14ac:dyDescent="0.4">
      <c r="A63" s="47"/>
      <c r="B63" s="7" t="s">
        <v>150</v>
      </c>
      <c r="C63" s="48"/>
      <c r="D63" s="49"/>
      <c r="E63" s="50"/>
      <c r="F63" s="1">
        <f>SUM(F10:F62)</f>
        <v>45864369.029999994</v>
      </c>
      <c r="G63" s="51"/>
      <c r="H63" s="52"/>
      <c r="I63" s="8">
        <f>SUM(I10:I62)</f>
        <v>55784832.05118899</v>
      </c>
      <c r="K63" s="54"/>
    </row>
    <row r="64" spans="1:11" ht="20.45" customHeight="1" thickBot="1" x14ac:dyDescent="0.45">
      <c r="A64" s="55"/>
      <c r="B64" s="56"/>
      <c r="C64" s="57"/>
      <c r="D64" s="58"/>
      <c r="E64" s="59"/>
      <c r="F64" s="60"/>
      <c r="G64" s="61"/>
      <c r="H64" s="60"/>
      <c r="I64" s="62"/>
    </row>
    <row r="65" spans="1:11" ht="20.45" customHeight="1" thickTop="1" thickBot="1" x14ac:dyDescent="0.45">
      <c r="A65" s="27">
        <v>2</v>
      </c>
      <c r="B65" s="63" t="s">
        <v>107</v>
      </c>
      <c r="C65" s="64"/>
      <c r="D65" s="65"/>
      <c r="E65" s="66"/>
      <c r="F65" s="67"/>
      <c r="G65" s="68"/>
      <c r="H65" s="67"/>
      <c r="I65" s="5"/>
    </row>
    <row r="66" spans="1:11" ht="20.45" customHeight="1" thickTop="1" x14ac:dyDescent="0.4">
      <c r="A66" s="128">
        <v>1.2</v>
      </c>
      <c r="B66" s="129" t="s">
        <v>108</v>
      </c>
      <c r="C66" s="130"/>
      <c r="D66" s="131"/>
      <c r="E66" s="132"/>
      <c r="F66" s="133"/>
      <c r="G66" s="134"/>
      <c r="H66" s="133"/>
      <c r="I66" s="135"/>
    </row>
    <row r="67" spans="1:11" ht="20.45" customHeight="1" x14ac:dyDescent="0.4">
      <c r="A67" s="3" t="s">
        <v>109</v>
      </c>
      <c r="B67" s="2" t="s">
        <v>130</v>
      </c>
      <c r="C67" s="142" t="s">
        <v>6</v>
      </c>
      <c r="D67" s="156">
        <v>4</v>
      </c>
      <c r="E67" s="39">
        <v>3310000</v>
      </c>
      <c r="F67" s="40">
        <f>E67*D67</f>
        <v>13240000</v>
      </c>
      <c r="G67" s="41">
        <f>$G$10</f>
        <v>1.2162999999999999</v>
      </c>
      <c r="H67" s="40">
        <f>G67*E67</f>
        <v>4025953</v>
      </c>
      <c r="I67" s="42">
        <f>G67*F67</f>
        <v>16103812</v>
      </c>
    </row>
    <row r="68" spans="1:11" ht="20.45" customHeight="1" x14ac:dyDescent="0.4">
      <c r="A68" s="3"/>
      <c r="B68" s="2" t="s">
        <v>139</v>
      </c>
      <c r="C68" s="142"/>
      <c r="D68" s="156"/>
      <c r="E68" s="39"/>
      <c r="F68" s="40"/>
      <c r="G68" s="41"/>
      <c r="H68" s="40"/>
      <c r="I68" s="42"/>
    </row>
    <row r="69" spans="1:11" ht="20.45" customHeight="1" x14ac:dyDescent="0.4">
      <c r="A69" s="3" t="s">
        <v>110</v>
      </c>
      <c r="B69" s="2" t="s">
        <v>142</v>
      </c>
      <c r="C69" s="37" t="s">
        <v>6</v>
      </c>
      <c r="D69" s="111">
        <v>1</v>
      </c>
      <c r="E69" s="43">
        <v>850000</v>
      </c>
      <c r="F69" s="40">
        <f>E69*D69</f>
        <v>850000</v>
      </c>
      <c r="G69" s="41">
        <f>$G$10</f>
        <v>1.2162999999999999</v>
      </c>
      <c r="H69" s="40">
        <f>G69*E69</f>
        <v>1033855</v>
      </c>
      <c r="I69" s="42">
        <f>G69*F69</f>
        <v>1033855</v>
      </c>
    </row>
    <row r="70" spans="1:11" ht="20.45" customHeight="1" x14ac:dyDescent="0.4">
      <c r="A70" s="3" t="s">
        <v>111</v>
      </c>
      <c r="B70" s="2" t="s">
        <v>153</v>
      </c>
      <c r="C70" s="37" t="s">
        <v>6</v>
      </c>
      <c r="D70" s="111">
        <v>4</v>
      </c>
      <c r="E70" s="43">
        <v>985000</v>
      </c>
      <c r="F70" s="40">
        <f t="shared" ref="F70" si="8">E70*D70</f>
        <v>3940000</v>
      </c>
      <c r="G70" s="41">
        <f>$G$10</f>
        <v>1.2162999999999999</v>
      </c>
      <c r="H70" s="40">
        <f t="shared" ref="H70" si="9">G70*E70</f>
        <v>1198055.5</v>
      </c>
      <c r="I70" s="42">
        <f t="shared" ref="I70" si="10">G70*F70</f>
        <v>4792222</v>
      </c>
    </row>
    <row r="71" spans="1:11" ht="20.45" customHeight="1" x14ac:dyDescent="0.4">
      <c r="A71" s="120" t="s">
        <v>112</v>
      </c>
      <c r="B71" s="121" t="s">
        <v>145</v>
      </c>
      <c r="C71" s="122" t="s">
        <v>30</v>
      </c>
      <c r="D71" s="136">
        <v>1</v>
      </c>
      <c r="E71" s="124">
        <v>150000</v>
      </c>
      <c r="F71" s="125">
        <f>E71*D71</f>
        <v>150000</v>
      </c>
      <c r="G71" s="126">
        <f>$G$10</f>
        <v>1.2162999999999999</v>
      </c>
      <c r="H71" s="125">
        <f>G71*E71</f>
        <v>182445</v>
      </c>
      <c r="I71" s="127">
        <f>G71*F71</f>
        <v>182445</v>
      </c>
    </row>
    <row r="72" spans="1:11" s="53" customFormat="1" ht="20.45" customHeight="1" x14ac:dyDescent="0.5">
      <c r="A72" s="47"/>
      <c r="B72" s="7" t="s">
        <v>151</v>
      </c>
      <c r="C72" s="76"/>
      <c r="D72" s="77"/>
      <c r="E72" s="50"/>
      <c r="F72" s="1">
        <f>SUM(F67:F71)</f>
        <v>18180000</v>
      </c>
      <c r="G72" s="51"/>
      <c r="H72" s="52"/>
      <c r="I72" s="78">
        <f>SUM(I67:I71)</f>
        <v>22112334</v>
      </c>
      <c r="K72" s="54">
        <f>I72/1.07</f>
        <v>20665732.710280374</v>
      </c>
    </row>
    <row r="73" spans="1:11" s="86" customFormat="1" ht="20.45" customHeight="1" x14ac:dyDescent="0.5">
      <c r="A73" s="79"/>
      <c r="B73" s="80" t="s">
        <v>113</v>
      </c>
      <c r="C73" s="81"/>
      <c r="D73" s="82"/>
      <c r="E73" s="83"/>
      <c r="F73" s="14">
        <f>F72+F63</f>
        <v>64044369.029999994</v>
      </c>
      <c r="G73" s="84"/>
      <c r="H73" s="85"/>
      <c r="I73" s="15">
        <f>I72+I63</f>
        <v>77897166.05118899</v>
      </c>
      <c r="K73" s="87">
        <v>64044369.030000001</v>
      </c>
    </row>
    <row r="74" spans="1:11" ht="20.45" customHeight="1" x14ac:dyDescent="0.5">
      <c r="A74" s="3">
        <v>2</v>
      </c>
      <c r="B74" s="69" t="s">
        <v>114</v>
      </c>
      <c r="C74" s="88"/>
      <c r="D74" s="70"/>
      <c r="E74" s="71"/>
      <c r="F74" s="72"/>
      <c r="G74" s="73"/>
      <c r="H74" s="72"/>
      <c r="I74" s="74"/>
    </row>
    <row r="75" spans="1:11" ht="20.45" customHeight="1" x14ac:dyDescent="0.5">
      <c r="A75" s="3">
        <v>2.1</v>
      </c>
      <c r="B75" s="2" t="s">
        <v>146</v>
      </c>
      <c r="C75" s="89" t="s">
        <v>30</v>
      </c>
      <c r="D75" s="75">
        <v>1</v>
      </c>
      <c r="E75" s="39">
        <v>100000</v>
      </c>
      <c r="F75" s="40">
        <f>E75*D75</f>
        <v>100000</v>
      </c>
      <c r="G75" s="41">
        <v>1.07</v>
      </c>
      <c r="H75" s="40">
        <f t="shared" ref="H75" si="11">G75*E75</f>
        <v>107000</v>
      </c>
      <c r="I75" s="42">
        <f>F75*G75</f>
        <v>107000</v>
      </c>
    </row>
    <row r="76" spans="1:11" ht="20.45" customHeight="1" x14ac:dyDescent="0.5">
      <c r="A76" s="3">
        <v>2.2000000000000002</v>
      </c>
      <c r="B76" s="2" t="s">
        <v>116</v>
      </c>
      <c r="C76" s="89" t="s">
        <v>2</v>
      </c>
      <c r="D76" s="75">
        <v>2</v>
      </c>
      <c r="E76" s="39">
        <v>323624.40000000002</v>
      </c>
      <c r="F76" s="40">
        <f>E76*D76</f>
        <v>647248.80000000005</v>
      </c>
      <c r="G76" s="41">
        <v>1.07</v>
      </c>
      <c r="H76" s="40">
        <f t="shared" ref="H76" si="12">G76*E76</f>
        <v>346278.10800000007</v>
      </c>
      <c r="I76" s="42">
        <f>F76*G76</f>
        <v>692556.21600000013</v>
      </c>
    </row>
    <row r="77" spans="1:11" ht="20.45" customHeight="1" x14ac:dyDescent="0.5">
      <c r="A77" s="3">
        <v>2.6</v>
      </c>
      <c r="B77" s="2" t="s">
        <v>117</v>
      </c>
      <c r="C77" s="89" t="s">
        <v>30</v>
      </c>
      <c r="D77" s="75">
        <v>1</v>
      </c>
      <c r="E77" s="39">
        <v>450000</v>
      </c>
      <c r="F77" s="40">
        <f>E77*D77</f>
        <v>450000</v>
      </c>
      <c r="G77" s="41">
        <v>1.07</v>
      </c>
      <c r="H77" s="40">
        <f t="shared" ref="H77" si="13">G77*E77</f>
        <v>481500</v>
      </c>
      <c r="I77" s="42">
        <f>F77*G77</f>
        <v>481500</v>
      </c>
    </row>
    <row r="78" spans="1:11" ht="20.45" customHeight="1" x14ac:dyDescent="0.5">
      <c r="A78" s="3">
        <v>2.7</v>
      </c>
      <c r="B78" s="2" t="s">
        <v>118</v>
      </c>
      <c r="C78" s="89" t="s">
        <v>30</v>
      </c>
      <c r="D78" s="75">
        <v>1</v>
      </c>
      <c r="E78" s="39">
        <v>500000</v>
      </c>
      <c r="F78" s="40">
        <f>E78*D78</f>
        <v>500000</v>
      </c>
      <c r="G78" s="41">
        <v>1.07</v>
      </c>
      <c r="H78" s="40">
        <f t="shared" ref="H78" si="14">G78*E78</f>
        <v>535000</v>
      </c>
      <c r="I78" s="42">
        <f>F78*G78</f>
        <v>535000</v>
      </c>
    </row>
    <row r="79" spans="1:11" ht="20.45" customHeight="1" x14ac:dyDescent="0.4">
      <c r="A79" s="47"/>
      <c r="B79" s="90" t="s">
        <v>119</v>
      </c>
      <c r="C79" s="91"/>
      <c r="D79" s="49"/>
      <c r="E79" s="49"/>
      <c r="F79" s="1">
        <f>SUM(F75:F78)</f>
        <v>1697248.8</v>
      </c>
      <c r="G79" s="51"/>
      <c r="H79" s="52" t="s">
        <v>115</v>
      </c>
      <c r="I79" s="12">
        <f>SUM(I75:I78)</f>
        <v>1816056.216</v>
      </c>
      <c r="K79" s="92"/>
    </row>
    <row r="80" spans="1:11" ht="20.45" customHeight="1" thickBot="1" x14ac:dyDescent="0.55000000000000004">
      <c r="A80" s="93"/>
      <c r="B80" s="94" t="s">
        <v>120</v>
      </c>
      <c r="C80" s="93"/>
      <c r="D80" s="95"/>
      <c r="E80" s="96"/>
      <c r="F80" s="96"/>
      <c r="G80" s="97"/>
      <c r="H80" s="98"/>
      <c r="I80" s="11">
        <f>I73+I79</f>
        <v>79713222.267188996</v>
      </c>
      <c r="K80" s="92">
        <f>I80/1.07</f>
        <v>74498338.567466348</v>
      </c>
    </row>
    <row r="81" spans="1:9" ht="20.45" customHeight="1" thickTop="1" thickBot="1" x14ac:dyDescent="0.45">
      <c r="A81" s="10"/>
      <c r="B81" s="99"/>
      <c r="C81" s="10"/>
      <c r="D81" s="139" t="s">
        <v>121</v>
      </c>
      <c r="E81" s="139"/>
      <c r="F81" s="140" t="str">
        <f>BAHTTEXT(I80)</f>
        <v>เจ็ดสิบเก้าล้านเจ็ดแสนหนึ่งหมื่นสามพันสองร้อยยี่สิบสองบาทยี่สิบเจ็ดสตางค์</v>
      </c>
      <c r="G81" s="140"/>
      <c r="H81" s="140"/>
      <c r="I81" s="140"/>
    </row>
    <row r="82" spans="1:9" ht="19.149999999999999" customHeight="1" x14ac:dyDescent="0.4">
      <c r="A82" s="10"/>
      <c r="B82" s="100" t="s">
        <v>147</v>
      </c>
      <c r="C82" s="10"/>
      <c r="D82" s="101"/>
      <c r="E82" s="101"/>
      <c r="F82" s="102"/>
      <c r="G82" s="103"/>
      <c r="H82" s="104" t="s">
        <v>122</v>
      </c>
      <c r="I82" s="105">
        <f>F73</f>
        <v>64044369.029999994</v>
      </c>
    </row>
    <row r="83" spans="1:9" ht="19.149999999999999" customHeight="1" x14ac:dyDescent="0.4">
      <c r="A83" s="10"/>
      <c r="B83" s="99" t="s">
        <v>123</v>
      </c>
      <c r="C83" s="10"/>
      <c r="D83" s="101"/>
      <c r="E83" s="101"/>
      <c r="F83" s="102"/>
      <c r="G83" s="103"/>
      <c r="H83" s="104" t="s">
        <v>122</v>
      </c>
      <c r="I83" s="106">
        <v>0</v>
      </c>
    </row>
    <row r="84" spans="1:9" ht="19.149999999999999" customHeight="1" x14ac:dyDescent="0.4">
      <c r="A84" s="10"/>
      <c r="B84" s="99" t="s">
        <v>124</v>
      </c>
      <c r="C84" s="10"/>
      <c r="D84" s="101"/>
      <c r="E84" s="101"/>
      <c r="F84" s="102"/>
      <c r="G84" s="103"/>
      <c r="H84" s="104" t="s">
        <v>122</v>
      </c>
      <c r="I84" s="106">
        <f>F79</f>
        <v>1697248.8</v>
      </c>
    </row>
    <row r="85" spans="1:9" ht="19.149999999999999" customHeight="1" x14ac:dyDescent="0.4">
      <c r="A85" s="10"/>
      <c r="B85" s="99" t="s">
        <v>148</v>
      </c>
      <c r="C85" s="10"/>
      <c r="D85" s="101"/>
      <c r="E85" s="101"/>
      <c r="F85" s="102"/>
      <c r="G85" s="103"/>
      <c r="H85" s="104" t="s">
        <v>122</v>
      </c>
      <c r="I85" s="107">
        <v>1.2162999999999999</v>
      </c>
    </row>
    <row r="86" spans="1:9" ht="16.5" customHeight="1" x14ac:dyDescent="0.4">
      <c r="A86" s="10"/>
      <c r="B86" s="99" t="s">
        <v>125</v>
      </c>
      <c r="C86" s="10"/>
      <c r="D86" s="101"/>
      <c r="E86" s="101"/>
      <c r="F86" s="102"/>
      <c r="G86" s="103"/>
      <c r="H86" s="104" t="s">
        <v>122</v>
      </c>
      <c r="I86" s="106">
        <v>0</v>
      </c>
    </row>
    <row r="87" spans="1:9" ht="19.149999999999999" customHeight="1" x14ac:dyDescent="0.4">
      <c r="A87" s="10"/>
      <c r="B87" s="99" t="s">
        <v>126</v>
      </c>
      <c r="C87" s="10"/>
      <c r="D87" s="101"/>
      <c r="E87" s="101"/>
      <c r="F87" s="102"/>
      <c r="G87" s="103"/>
      <c r="H87" s="102"/>
      <c r="I87" s="108"/>
    </row>
    <row r="88" spans="1:9" ht="11.25" customHeight="1" x14ac:dyDescent="0.4">
      <c r="A88" s="10"/>
      <c r="B88" s="99"/>
      <c r="C88" s="10"/>
      <c r="D88" s="101"/>
      <c r="E88" s="101"/>
      <c r="F88" s="102"/>
      <c r="G88" s="103"/>
      <c r="H88" s="102"/>
      <c r="I88" s="108"/>
    </row>
    <row r="89" spans="1:9" ht="20.45" customHeight="1" x14ac:dyDescent="0.5">
      <c r="A89" s="141" t="s">
        <v>165</v>
      </c>
      <c r="B89" s="141"/>
      <c r="C89" s="138"/>
      <c r="D89" s="138"/>
      <c r="E89" s="138"/>
      <c r="F89" s="138"/>
      <c r="G89" s="138"/>
      <c r="H89" s="138"/>
      <c r="I89" s="138"/>
    </row>
    <row r="90" spans="1:9" ht="18.399999999999999" customHeight="1" x14ac:dyDescent="0.4">
      <c r="A90" s="9"/>
      <c r="B90" s="9" t="s">
        <v>163</v>
      </c>
      <c r="C90" s="138"/>
      <c r="D90" s="138"/>
      <c r="E90" s="138"/>
      <c r="F90" s="138"/>
      <c r="G90" s="138"/>
      <c r="H90" s="138"/>
      <c r="I90" s="138"/>
    </row>
    <row r="91" spans="1:9" ht="18" customHeight="1" x14ac:dyDescent="0.4">
      <c r="A91" s="9"/>
      <c r="B91" s="9" t="s">
        <v>164</v>
      </c>
      <c r="C91" s="138"/>
      <c r="D91" s="138"/>
      <c r="E91" s="138"/>
      <c r="F91" s="138"/>
      <c r="G91" s="138"/>
      <c r="H91" s="138"/>
      <c r="I91" s="138"/>
    </row>
    <row r="92" spans="1:9" ht="28.5" customHeight="1" x14ac:dyDescent="0.5">
      <c r="A92" s="141" t="s">
        <v>165</v>
      </c>
      <c r="B92" s="141"/>
      <c r="C92" s="138"/>
      <c r="D92" s="138"/>
      <c r="E92" s="138"/>
      <c r="F92" s="138"/>
      <c r="G92" s="138"/>
      <c r="H92" s="138"/>
      <c r="I92" s="138"/>
    </row>
    <row r="93" spans="1:9" ht="24" customHeight="1" x14ac:dyDescent="0.4">
      <c r="A93" s="9"/>
      <c r="B93" s="9" t="s">
        <v>161</v>
      </c>
      <c r="C93" s="138"/>
      <c r="D93" s="138"/>
      <c r="E93" s="138"/>
      <c r="F93" s="138"/>
      <c r="G93" s="138"/>
      <c r="H93" s="138"/>
      <c r="I93" s="138"/>
    </row>
    <row r="94" spans="1:9" ht="18.399999999999999" customHeight="1" x14ac:dyDescent="0.4">
      <c r="A94" s="99"/>
      <c r="B94" s="99" t="s">
        <v>162</v>
      </c>
      <c r="C94" s="137"/>
      <c r="D94" s="137"/>
      <c r="E94" s="137"/>
      <c r="F94" s="137"/>
      <c r="G94" s="137"/>
      <c r="H94" s="137"/>
      <c r="I94" s="137"/>
    </row>
    <row r="95" spans="1:9" ht="32.25" customHeight="1" x14ac:dyDescent="0.4">
      <c r="A95" s="138" t="s">
        <v>158</v>
      </c>
      <c r="B95" s="138"/>
      <c r="C95" s="138"/>
      <c r="D95" s="138"/>
      <c r="E95" s="138"/>
      <c r="F95" s="138"/>
      <c r="G95" s="138"/>
      <c r="H95" s="138"/>
      <c r="I95" s="138"/>
    </row>
    <row r="96" spans="1:9" ht="18.399999999999999" customHeight="1" x14ac:dyDescent="0.4">
      <c r="A96" s="9"/>
      <c r="B96" s="9" t="s">
        <v>157</v>
      </c>
      <c r="C96" s="138"/>
      <c r="D96" s="138"/>
      <c r="E96" s="138"/>
      <c r="F96" s="138"/>
      <c r="G96" s="138"/>
      <c r="H96" s="138"/>
      <c r="I96" s="138"/>
    </row>
    <row r="97" spans="1:9" ht="18.399999999999999" customHeight="1" x14ac:dyDescent="0.4">
      <c r="A97" s="109"/>
      <c r="B97" s="99" t="s">
        <v>156</v>
      </c>
      <c r="C97" s="99"/>
      <c r="D97" s="109"/>
      <c r="E97" s="109"/>
      <c r="F97" s="109"/>
      <c r="G97" s="109"/>
      <c r="H97" s="109"/>
      <c r="I97" s="109"/>
    </row>
    <row r="98" spans="1:9" ht="18" customHeight="1" x14ac:dyDescent="0.4">
      <c r="A98" s="99"/>
      <c r="B98" s="99" t="s">
        <v>160</v>
      </c>
      <c r="C98" s="137"/>
      <c r="D98" s="137"/>
      <c r="E98" s="137"/>
      <c r="F98" s="137"/>
      <c r="G98" s="137"/>
      <c r="H98" s="137"/>
      <c r="I98" s="137"/>
    </row>
    <row r="99" spans="1:9" ht="39.75" customHeight="1" x14ac:dyDescent="0.4">
      <c r="B99" s="9" t="s">
        <v>159</v>
      </c>
      <c r="C99" s="9"/>
      <c r="D99" s="9"/>
      <c r="E99" s="9"/>
      <c r="F99" s="9"/>
      <c r="G99" s="9"/>
      <c r="H99" s="9"/>
    </row>
    <row r="100" spans="1:9" ht="18" customHeight="1" x14ac:dyDescent="0.4">
      <c r="B100" s="13" t="s">
        <v>154</v>
      </c>
      <c r="C100" s="9"/>
      <c r="D100" s="9"/>
      <c r="E100" s="9"/>
      <c r="F100" s="9"/>
      <c r="G100" s="9"/>
      <c r="H100" s="9"/>
    </row>
    <row r="101" spans="1:9" ht="17.25" customHeight="1" x14ac:dyDescent="0.4">
      <c r="B101" s="13" t="s">
        <v>155</v>
      </c>
      <c r="C101" s="109"/>
      <c r="D101" s="109"/>
      <c r="E101" s="109"/>
      <c r="F101" s="109"/>
      <c r="G101" s="109"/>
      <c r="H101" s="109"/>
    </row>
    <row r="102" spans="1:9" ht="19.149999999999999" customHeight="1" x14ac:dyDescent="0.4">
      <c r="B102" s="137"/>
      <c r="C102" s="137"/>
      <c r="D102" s="137"/>
      <c r="E102" s="137"/>
      <c r="F102" s="137"/>
      <c r="G102" s="137"/>
      <c r="H102" s="137"/>
    </row>
    <row r="103" spans="1:9" ht="19.149999999999999" customHeight="1" x14ac:dyDescent="0.4"/>
    <row r="104" spans="1:9" ht="19.149999999999999" customHeight="1" x14ac:dyDescent="0.4"/>
    <row r="105" spans="1:9" ht="19.149999999999999" customHeight="1" x14ac:dyDescent="0.4"/>
  </sheetData>
  <mergeCells count="28">
    <mergeCell ref="C67:C68"/>
    <mergeCell ref="A1:I1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D67:D68"/>
    <mergeCell ref="A2:I2"/>
    <mergeCell ref="B102:H102"/>
    <mergeCell ref="C94:I94"/>
    <mergeCell ref="C93:I93"/>
    <mergeCell ref="D81:E81"/>
    <mergeCell ref="F81:I81"/>
    <mergeCell ref="A89:B89"/>
    <mergeCell ref="A92:B92"/>
    <mergeCell ref="C92:I92"/>
    <mergeCell ref="C91:I91"/>
    <mergeCell ref="C89:I89"/>
    <mergeCell ref="C90:I90"/>
    <mergeCell ref="A95:B95"/>
    <mergeCell ref="C95:I95"/>
    <mergeCell ref="C96:I96"/>
    <mergeCell ref="C98:I98"/>
  </mergeCells>
  <phoneticPr fontId="5" type="noConversion"/>
  <printOptions horizontalCentered="1" verticalCentered="1"/>
  <pageMargins left="0.17" right="3.937007874015748E-2" top="0.19685039370078741" bottom="0" header="0.46" footer="0.2"/>
  <pageSetup paperSize="9" scale="85" fitToHeight="0" orientation="landscape" errors="NA" r:id="rId1"/>
  <headerFooter>
    <oddHeader>&amp;Rหน้า&amp;P/&amp;N</oddHeader>
    <firstHeader>&amp;R หน้า&amp;P/&amp;N</firstHeader>
    <firstFooter>&amp;R&amp;P/&amp;N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แบบสรุปราคา </vt:lpstr>
      <vt:lpstr>'แบบสรุปราคา '!Print_Area</vt:lpstr>
      <vt:lpstr>'แบบสรุปราคา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AdminPDC</dc:creator>
  <cp:keywords/>
  <dc:description/>
  <cp:lastModifiedBy>Kae PC</cp:lastModifiedBy>
  <cp:revision/>
  <cp:lastPrinted>2026-04-02T01:58:33Z</cp:lastPrinted>
  <dcterms:created xsi:type="dcterms:W3CDTF">2022-06-28T11:12:51Z</dcterms:created>
  <dcterms:modified xsi:type="dcterms:W3CDTF">2026-04-09T08:10:52Z</dcterms:modified>
  <cp:category/>
  <cp:contentStatus/>
</cp:coreProperties>
</file>